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520" windowHeight="12945"/>
  </bookViews>
  <sheets>
    <sheet name="Лист1" sheetId="1" r:id="rId1"/>
    <sheet name="Лист2" sheetId="2" r:id="rId2"/>
    <sheet name="Лист3" sheetId="3" r:id="rId3"/>
  </sheets>
  <definedNames>
    <definedName name="_xlnm._FilterDatabase" localSheetId="0" hidden="1">Лист1!$C$1:$D$311</definedName>
    <definedName name="_xlnm.Print_Titles" localSheetId="0">Лист1!$4:$4</definedName>
    <definedName name="_xlnm.Print_Area" localSheetId="0">Лист1!$A$1:$F$311</definedName>
  </definedNames>
  <calcPr calcId="125725"/>
</workbook>
</file>

<file path=xl/calcChain.xml><?xml version="1.0" encoding="utf-8"?>
<calcChain xmlns="http://schemas.openxmlformats.org/spreadsheetml/2006/main">
  <c r="F277" i="1"/>
  <c r="F148"/>
  <c r="F142" s="1"/>
  <c r="F224"/>
  <c r="F226"/>
  <c r="F211"/>
  <c r="F264"/>
  <c r="F260"/>
  <c r="F266"/>
  <c r="F109"/>
  <c r="F249"/>
  <c r="F245"/>
  <c r="F230"/>
  <c r="F240"/>
  <c r="F231"/>
  <c r="F244"/>
  <c r="F247"/>
  <c r="F301"/>
  <c r="F302"/>
  <c r="F143"/>
  <c r="F144"/>
  <c r="F295"/>
  <c r="F297"/>
  <c r="F292"/>
  <c r="F57"/>
  <c r="F60"/>
  <c r="F61"/>
  <c r="F195"/>
  <c r="F193"/>
  <c r="F234"/>
  <c r="F232"/>
  <c r="F112"/>
  <c r="F74" l="1"/>
  <c r="F72"/>
  <c r="F70"/>
  <c r="F69"/>
  <c r="F67"/>
  <c r="F66"/>
  <c r="F65"/>
  <c r="F64" l="1"/>
  <c r="F121"/>
  <c r="F123"/>
  <c r="F108"/>
  <c r="F100"/>
  <c r="F91"/>
  <c r="F90"/>
  <c r="F116"/>
  <c r="F127"/>
  <c r="F125"/>
  <c r="F131"/>
  <c r="F80"/>
  <c r="F79" s="1"/>
  <c r="F254"/>
  <c r="F280"/>
  <c r="F78"/>
  <c r="F75" l="1"/>
  <c r="F124"/>
  <c r="F120" s="1"/>
  <c r="F150"/>
  <c r="F221"/>
  <c r="G258" l="1"/>
  <c r="G257"/>
  <c r="F255"/>
  <c r="F21" l="1"/>
  <c r="F279"/>
  <c r="F278" s="1"/>
  <c r="F42"/>
  <c r="F253"/>
  <c r="F246"/>
  <c r="F235"/>
  <c r="F228" s="1"/>
  <c r="F252" l="1"/>
  <c r="F238" s="1"/>
  <c r="F282" l="1"/>
  <c r="F273" l="1"/>
  <c r="F45"/>
  <c r="F236"/>
  <c r="F281"/>
  <c r="F82"/>
  <c r="F40"/>
  <c r="F19" l="1"/>
  <c r="F47"/>
  <c r="F222" l="1"/>
  <c r="F220"/>
  <c r="F219" s="1"/>
  <c r="F54" l="1"/>
  <c r="F300" l="1"/>
  <c r="F50" l="1"/>
  <c r="F49" s="1"/>
  <c r="F68"/>
  <c r="F55"/>
  <c r="F135" l="1"/>
  <c r="F141"/>
  <c r="F140" s="1"/>
  <c r="F119"/>
  <c r="F114"/>
  <c r="F104"/>
  <c r="F103"/>
  <c r="F95"/>
  <c r="F94"/>
  <c r="F139"/>
  <c r="F118"/>
  <c r="F117"/>
  <c r="F89"/>
  <c r="F134"/>
  <c r="F133"/>
  <c r="F132"/>
  <c r="F85" l="1"/>
  <c r="F128"/>
  <c r="F138"/>
  <c r="F137" s="1"/>
  <c r="F136" s="1"/>
  <c r="F44" l="1"/>
  <c r="F7"/>
  <c r="F6" s="1"/>
  <c r="F299" l="1"/>
  <c r="F293"/>
  <c r="F291"/>
  <c r="F283" l="1"/>
  <c r="F5" s="1"/>
</calcChain>
</file>

<file path=xl/sharedStrings.xml><?xml version="1.0" encoding="utf-8"?>
<sst xmlns="http://schemas.openxmlformats.org/spreadsheetml/2006/main" count="1451" uniqueCount="504">
  <si>
    <t>600</t>
  </si>
  <si>
    <t>400</t>
  </si>
  <si>
    <t>группа видов расходов</t>
  </si>
  <si>
    <t>Непрограммное направление деятельности</t>
  </si>
  <si>
    <t>99 0 00 00000</t>
  </si>
  <si>
    <t xml:space="preserve">04 </t>
  </si>
  <si>
    <t>48 0 00 00000</t>
  </si>
  <si>
    <t>43 0 00 00000</t>
  </si>
  <si>
    <t>41 0 00 00000</t>
  </si>
  <si>
    <t>41 1 00 00000</t>
  </si>
  <si>
    <t>47 0 00 00000</t>
  </si>
  <si>
    <t>46 0 00 00000</t>
  </si>
  <si>
    <t>60 0 00 00000</t>
  </si>
  <si>
    <t>63 0 00 00000</t>
  </si>
  <si>
    <t>62 0 00 00000</t>
  </si>
  <si>
    <t>39 0 00 00000</t>
  </si>
  <si>
    <t>57 0 00 00000</t>
  </si>
  <si>
    <t>51 0 00 00000</t>
  </si>
  <si>
    <t>Подпрограмма "Оказание молодым семьям государственной поддержки для улучшения жилищных условий"</t>
  </si>
  <si>
    <t>56 0 00 00000</t>
  </si>
  <si>
    <t>56 1 00 00000</t>
  </si>
  <si>
    <t>14</t>
  </si>
  <si>
    <t>45 0 00 00000</t>
  </si>
  <si>
    <t>66 0 00 00000</t>
  </si>
  <si>
    <t>53 0 00 00000</t>
  </si>
  <si>
    <t>Наименование</t>
  </si>
  <si>
    <t>раздел</t>
  </si>
  <si>
    <t>подраздел</t>
  </si>
  <si>
    <t>целевая статья</t>
  </si>
  <si>
    <t>Всего</t>
  </si>
  <si>
    <t>01</t>
  </si>
  <si>
    <t>03</t>
  </si>
  <si>
    <t>02</t>
  </si>
  <si>
    <t>04</t>
  </si>
  <si>
    <t>06</t>
  </si>
  <si>
    <t>09</t>
  </si>
  <si>
    <t>10</t>
  </si>
  <si>
    <t>05</t>
  </si>
  <si>
    <t>07</t>
  </si>
  <si>
    <t>12</t>
  </si>
  <si>
    <t>11</t>
  </si>
  <si>
    <t>13</t>
  </si>
  <si>
    <t>100</t>
  </si>
  <si>
    <t>200</t>
  </si>
  <si>
    <t>800</t>
  </si>
  <si>
    <t>300</t>
  </si>
  <si>
    <t xml:space="preserve">Создание благоприятных условий в целях привлечения и закрепления медицинских работников для работы в учреждении здравоохранения </t>
  </si>
  <si>
    <t xml:space="preserve">Муниципальная программа "Молодежь Чебаркуля" </t>
  </si>
  <si>
    <t>Муниципальная программа "Поддержка и развитие дошкольного образования в Чебаркульском городском округе"</t>
  </si>
  <si>
    <t>44 0 00 00000</t>
  </si>
  <si>
    <t>Муниципальная программа "Повышение безопасности дорожного движения и создание безопасных условий передвижения пешеходов в Чебаркульском городском округе"</t>
  </si>
  <si>
    <t>67 0 00 00000</t>
  </si>
  <si>
    <t xml:space="preserve">                                                                                                                                                                                                                                                                                                                                                                                                                                                                                                                                                                                                                                                                                                                                                                                                                                                                                                                  </t>
  </si>
  <si>
    <t>69 0 00 00000</t>
  </si>
  <si>
    <t>37 0 00 00000</t>
  </si>
  <si>
    <t>36 0 00 00000</t>
  </si>
  <si>
    <t>Муниципальная программа "Развитие муниципальной службы в Чебаркульском городском округе"</t>
  </si>
  <si>
    <t>Муниципальная программа "Поддержка садоводческих и/или огороднических некоммерческих товариществ, расположенных на территории Чебаркульского городского округа"</t>
  </si>
  <si>
    <t>36 0 00 79020</t>
  </si>
  <si>
    <t>36 0 00 79021</t>
  </si>
  <si>
    <t>99 0 00 20400</t>
  </si>
  <si>
    <t>99 0 00 21100</t>
  </si>
  <si>
    <t>99 0 00 20300</t>
  </si>
  <si>
    <t>99 0 00 12010</t>
  </si>
  <si>
    <t>99 0 00 51200</t>
  </si>
  <si>
    <t>99 0 00 59300</t>
  </si>
  <si>
    <t>51 0 00 30200</t>
  </si>
  <si>
    <t>37 0 00 79030</t>
  </si>
  <si>
    <t>39 0 00 79008</t>
  </si>
  <si>
    <t>45 0 00 79542</t>
  </si>
  <si>
    <t>62 0 00 79545</t>
  </si>
  <si>
    <t>41 1 00 79033</t>
  </si>
  <si>
    <t>53 0 00 28340</t>
  </si>
  <si>
    <t>53 0 00 28350</t>
  </si>
  <si>
    <t>53 0 00 28370</t>
  </si>
  <si>
    <t>53 0 00 28390</t>
  </si>
  <si>
    <t>53 0 00 28400</t>
  </si>
  <si>
    <t>53 0 00 52500</t>
  </si>
  <si>
    <t>53 0 00 49127</t>
  </si>
  <si>
    <t>53 0 00 20400</t>
  </si>
  <si>
    <t>53 0 00 79506</t>
  </si>
  <si>
    <t>53 0 00 79501</t>
  </si>
  <si>
    <t>53 0 00 79502</t>
  </si>
  <si>
    <t>53 0 00 79504</t>
  </si>
  <si>
    <t>53 0 00 79505</t>
  </si>
  <si>
    <t>66 0 00 79507</t>
  </si>
  <si>
    <t>66 0 00 79571</t>
  </si>
  <si>
    <t>53 0 00 28580</t>
  </si>
  <si>
    <t>60 0 00 78001</t>
  </si>
  <si>
    <t>60 0 00 78002</t>
  </si>
  <si>
    <t>60 0 00 78003</t>
  </si>
  <si>
    <t>44 0 00 79517</t>
  </si>
  <si>
    <t>63 0 00 20400</t>
  </si>
  <si>
    <t>63 0 00 45200</t>
  </si>
  <si>
    <t>63 0 00 77001</t>
  </si>
  <si>
    <t>63 0 00 77002</t>
  </si>
  <si>
    <t>63 0 00 77005</t>
  </si>
  <si>
    <t>63 0 00 77011</t>
  </si>
  <si>
    <t>47 0 00 42000</t>
  </si>
  <si>
    <t>46 0 00 42100</t>
  </si>
  <si>
    <t>46 0 00 79526</t>
  </si>
  <si>
    <t>57 0 00 34003</t>
  </si>
  <si>
    <t>57 0 00 20400</t>
  </si>
  <si>
    <t>57 0 00 90020</t>
  </si>
  <si>
    <t>46 0 00 43300</t>
  </si>
  <si>
    <t>46 0 00 42300</t>
  </si>
  <si>
    <t>46 0 00 42400</t>
  </si>
  <si>
    <t>46 0 00 79522</t>
  </si>
  <si>
    <t>46 0 00 79525</t>
  </si>
  <si>
    <t>46 0 00 20400</t>
  </si>
  <si>
    <t>46 0 00 45200</t>
  </si>
  <si>
    <t>49 0 00 00000</t>
  </si>
  <si>
    <t>49 0 00 S9010</t>
  </si>
  <si>
    <t>66 0 00 79013</t>
  </si>
  <si>
    <t>99 0 00 45200</t>
  </si>
  <si>
    <t>Региональный проект "Формирование комфортной городской среды"</t>
  </si>
  <si>
    <t>46 0 00 L3040</t>
  </si>
  <si>
    <t>60 0 00 78008</t>
  </si>
  <si>
    <t>56 1 00 L4970</t>
  </si>
  <si>
    <t>47 0 00 S4030</t>
  </si>
  <si>
    <t>99 0 00 07005</t>
  </si>
  <si>
    <t>Муниципальная программа "Обеспечение выполнения мероприятий в области защиты населения и территорий от чрезвычайных ситуаций, обеспечения пожарной безопасности и безопасности людей на водных объектах  в Чебаркульском городском округе"</t>
  </si>
  <si>
    <t>99 0 00 00092</t>
  </si>
  <si>
    <t>44 0 00 79515</t>
  </si>
  <si>
    <t>99 0 00 79012</t>
  </si>
  <si>
    <t>Муниципальная программа "Развитие образования в Чебаркульском городском округе"</t>
  </si>
  <si>
    <t>47 0 00 04070</t>
  </si>
  <si>
    <t>46 0 00 42500</t>
  </si>
  <si>
    <t>99 0 00 07009</t>
  </si>
  <si>
    <t>51 0 00 79081</t>
  </si>
  <si>
    <t>47 0 00 S4040</t>
  </si>
  <si>
    <t>46 0 00 03230</t>
  </si>
  <si>
    <t>46 0 00 03260</t>
  </si>
  <si>
    <t>46 0 00 03310</t>
  </si>
  <si>
    <t>46 0 00 S3190</t>
  </si>
  <si>
    <t>46 0 00 S3290</t>
  </si>
  <si>
    <t>46 0 00 03261</t>
  </si>
  <si>
    <t>46 0 00 S3350</t>
  </si>
  <si>
    <t>47 0 00 04090</t>
  </si>
  <si>
    <t>47 0 00 S4100</t>
  </si>
  <si>
    <t>46 0 00 03210</t>
  </si>
  <si>
    <t>46 0 00 03180</t>
  </si>
  <si>
    <t>53 0 00 28630</t>
  </si>
  <si>
    <t>53 0 00 28360</t>
  </si>
  <si>
    <t>53 0 00 28380</t>
  </si>
  <si>
    <t>53 0 00 28420</t>
  </si>
  <si>
    <t>53 0 00 28440</t>
  </si>
  <si>
    <t>53 0 00 28450</t>
  </si>
  <si>
    <t>53 0 00 28460</t>
  </si>
  <si>
    <t>53 0 00 28600</t>
  </si>
  <si>
    <t>53 0 00 28560</t>
  </si>
  <si>
    <t>99 0 00 03200</t>
  </si>
  <si>
    <t>99 0 00 67020</t>
  </si>
  <si>
    <t>99 0 00 99060</t>
  </si>
  <si>
    <t>51 0 00 46130</t>
  </si>
  <si>
    <t>63 0 00 61040</t>
  </si>
  <si>
    <t>60 0 00 S6120</t>
  </si>
  <si>
    <t>63 0 00 99400</t>
  </si>
  <si>
    <t>34 0 00 00000</t>
  </si>
  <si>
    <t>34 0 00 24010</t>
  </si>
  <si>
    <t>2025 год</t>
  </si>
  <si>
    <t>53 0 00 28040</t>
  </si>
  <si>
    <t>53 0 00 28050</t>
  </si>
  <si>
    <t>53 0 00 28160</t>
  </si>
  <si>
    <t>53 0 00 28200</t>
  </si>
  <si>
    <t>53 0 00 79570</t>
  </si>
  <si>
    <t>53 0 00 79050</t>
  </si>
  <si>
    <t>53 0 00 28120</t>
  </si>
  <si>
    <t>53 0 00 28170</t>
  </si>
  <si>
    <t>53 0 00 28770</t>
  </si>
  <si>
    <t>65 0 00 00000</t>
  </si>
  <si>
    <t>65 0 00 80001</t>
  </si>
  <si>
    <t>08</t>
  </si>
  <si>
    <t>35 0 00 00000</t>
  </si>
  <si>
    <t>35 0 00 45010</t>
  </si>
  <si>
    <t>42 0 00 00000</t>
  </si>
  <si>
    <t>42 0 00 80005</t>
  </si>
  <si>
    <t>65 0 00 45000</t>
  </si>
  <si>
    <t>65 0 00 80002</t>
  </si>
  <si>
    <t>65 0 00 80003</t>
  </si>
  <si>
    <t>65 0 00 80004</t>
  </si>
  <si>
    <t>65 0 00 L5191</t>
  </si>
  <si>
    <t>65 0 00 20400</t>
  </si>
  <si>
    <t>65 0 00 45200</t>
  </si>
  <si>
    <t>43 0 00 78100</t>
  </si>
  <si>
    <t>43 0 00 78200</t>
  </si>
  <si>
    <t>43 0 00 78400</t>
  </si>
  <si>
    <t>43 0 00 78500</t>
  </si>
  <si>
    <t>43 0 00 78600</t>
  </si>
  <si>
    <t>43 0 00 78800</t>
  </si>
  <si>
    <t>43 0 00 78900</t>
  </si>
  <si>
    <t>43 0 00 S0012</t>
  </si>
  <si>
    <t>43 0 00 S0013</t>
  </si>
  <si>
    <t>43 0 00 S0014</t>
  </si>
  <si>
    <t>43 0 00 S0016</t>
  </si>
  <si>
    <t>43 0 00 S0018</t>
  </si>
  <si>
    <t>43 0 00 S0019</t>
  </si>
  <si>
    <t xml:space="preserve">11 </t>
  </si>
  <si>
    <t>43 0 00 S001Б</t>
  </si>
  <si>
    <t>43 0 00 S0030</t>
  </si>
  <si>
    <t>43 0 00 S0040</t>
  </si>
  <si>
    <t>43 0 00 S0017</t>
  </si>
  <si>
    <t>43 0 00 20400</t>
  </si>
  <si>
    <t>43 0 00 45200</t>
  </si>
  <si>
    <t>Муниципальная программа "Развитие социальной защиты населения в Чебаркульском городском округе"</t>
  </si>
  <si>
    <t>63 0 00 77004</t>
  </si>
  <si>
    <t>43 0 00 S0120</t>
  </si>
  <si>
    <t>43 0 00 78801</t>
  </si>
  <si>
    <t>47 0 00 S4110</t>
  </si>
  <si>
    <t>46 0 00 03520</t>
  </si>
  <si>
    <t>46 0 00 73010</t>
  </si>
  <si>
    <t>99 0 00 22500</t>
  </si>
  <si>
    <t>Спортивная подготовка по олимпийским и неолимпийским видам спорта (Предоставление субсидий бюджетным, автономным учреждениям и иным некоммерческим организациям)</t>
  </si>
  <si>
    <t>Обеспечение доступа к объектам  спорта (Предоставление субсидий бюджетным, автономным учреждениям и иным некоммерческим организациям)</t>
  </si>
  <si>
    <t>Проведение мероприятий в рамках календарного плана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</si>
  <si>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Проведение мероприятий в рамках календарного плана (Закупка товаров, работ и услуг для государственных (муниципальных) нужд)</t>
  </si>
  <si>
    <t>Премии, гранты, стипендии (Социальное обеспечение и иные выплаты населению)</t>
  </si>
  <si>
    <t>Содержание центров тестирования Всероссийского физкультурно-спортивного комплекса "Готов к труду и обороне" (Предоставление субсидий бюджетным, автономным учреждениям и иным некоммерческим организациям)</t>
  </si>
  <si>
    <t>Текущий ремонт и приобретение оборудования (Предоставление субсидий бюджетным, автономным учреждениям и иным некоммерческим организациям)</t>
  </si>
  <si>
    <t>Проектно-сметаная документация лыже-роллерной трассы (Предоставление субсидий бюджетным, автономным учреждениям и иным некоммерческим организациям)</t>
  </si>
  <si>
    <t>Субсидий некоммерческим организациям в сфере физической культуры и спорта (Предоставление субсидий бюджетным, автономным учреждениям и иным некоммерческим организациям)</t>
  </si>
  <si>
    <t>Приобретение спортивного инвентаря и оборудования для физкультурно-спортивных организаций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</si>
  <si>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населением среднего возраста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</si>
  <si>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детьми и молодежью в возрасте возрасте от 6 до 29 лет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</si>
  <si>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лицами с ограниченными возможностями здоровья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</si>
  <si>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населением старшего возраста (Предоставление субсидий бюджетным, автономным учреждениям и иным некоммерческим организациям)</t>
  </si>
  <si>
    <t>Дополнительные расходы на доведение средней заработной платы инструкторов по спорту и тренеров,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 (Предоставление субсидий бюджетным, автономным учреждениям и иным некоммерческим организациям)</t>
  </si>
  <si>
    <t>Заработная плата тренерам, дополнительно привлеченным к работе в сельской местности и малых городах Челябинской области до 50 тысяч человек (Предоставление субсидий бюджетным, автономным учреждениям и иным некоммерческим организациям)</t>
  </si>
  <si>
    <t>Субсидии местным бюджетам на оплату услуг специалистов по организации "Плавание для всех" (Предоставление субсидий бюджетным, автономным учреждениям и иным некоммерческим организациям)</t>
  </si>
  <si>
    <t>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  (Предоставление субсидий бюджетным, автономным учреждениям и иным некоммерческим организациям)</t>
  </si>
  <si>
    <t>Субсидия местным бюджетам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 (Предоставление субсидий бюджетным, автономным учреждениям и иным некоммерческим организациям)</t>
  </si>
  <si>
    <t>Финансовая поддержка учреждений спортивной подготовки на этапах спортивной специализации, в том числе на приобретение спортивного инвентаря и оборудования (Предоставление субсидий бюджетным, автономным учреждениям и иным некоммерческим организациям)</t>
  </si>
  <si>
    <t>Организация обучения муниципальных служащих на курсах повышения квалификации (Закупка товаров, работ и услуг для государственных (муниципальных) нужд)</t>
  </si>
  <si>
    <t>Организация проведения ежегодной диспансеризации муниципальных служащих (Закупка товаров, работ и услуг для государственных (муниципальных) нужд)</t>
  </si>
  <si>
    <t>Руководство и управление в сфере установленных функций органов государственной власти субъектов РФ и органов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</si>
  <si>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</si>
  <si>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(Закупка товаров, работ и услуг для государственных (муниципальных) нужд)</t>
  </si>
  <si>
    <t>Обеспечение доступности зданий и сооружений в сферах жизнедеятельности инвалидов и других маломобильных групп населения (Предоставление субсидий бюджетным, автономным учреждениям и иным некоммерческим организациям)</t>
  </si>
  <si>
    <t>Руководство и управление в сфере установленных функций органов государственной власти субъектов РФ и органов местного самоуправления (Закупка товаров, работ и услуг для государственных (муниципальных) нужд)</t>
  </si>
  <si>
    <t>Резервные фонды местных администраций (Иные бюджетные ассигнования)</t>
  </si>
  <si>
    <t>Текущий ремонт и содержание помещений и имущества, находящихся в муниципальной казне (Закупка товаров, работ и услуг для государственных (муниципальных) нужд)</t>
  </si>
  <si>
    <t>Текущий ремонт и содержание помещений и имущества, находящихся в муниципальной казне (Иные бюджетные ассигнования)</t>
  </si>
  <si>
    <t>Исполнение исполнительных листов (Иные бюджетные ассигнования)</t>
  </si>
  <si>
    <t>Мероприятия по учету и распоряжению земельными участками (Закупка товаров, работ и услуг для государственных (муниципальных) нужд)</t>
  </si>
  <si>
    <t>53 0 00 28190</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</si>
  <si>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(Капитальные вложения в объекты недвижимого имущества государственной (муниципальной) собственности)</t>
  </si>
  <si>
    <t>Субсидии местным бюджетам на предоставление молодым семьям - участникам подпрограммы социальных выплат на приобретение жилого помещения эконом-класса или создание объекта индивидуального жилищного строительства эконом-класса  (Социальное обеспечение и иные выплаты населению)</t>
  </si>
  <si>
    <t>Руководство и управление в сфере установленных функций органов государственной власти субъектов РФ и органов местного самоуправления (Иные бюджетные ассигнования)</t>
  </si>
  <si>
    <t>Председатель представительного органа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</si>
  <si>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по наказам избирателей (Иные бюджетные ассигнования)</t>
  </si>
  <si>
    <t>Руководитель контрольно-счетной палаты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</si>
  <si>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социальному обслуживанию граждан  (Предоставление субсидий бюджетным, автономным учреждениям и иным некоммерческим организациям)</t>
  </si>
  <si>
    <t>Ежемесячная денежная выплата в соответствии с Законом Челябинской области «О мерах социальной поддержки ветеранов в Челябинской области»  (Закупка товаров, работ и услуг для государственных (муниципальных) нужд)</t>
  </si>
  <si>
    <t>Ежемесячная денежная выплата в соответствии с Законом Челябинской области «О мерах социальной поддержки ветеранов в Челябинской области»  (Социальное обеспечение и иные выплаты населению)</t>
  </si>
  <si>
    <t>Ежемесячная денежная выплата в соответствии с Законом Челябинской области «О мерах социальной поддержки жертв политических репрессий в Челябинской области»  (Закупка товаров, работ и услуг для государственных (муниципальных) нужд)</t>
  </si>
  <si>
    <t>Ежемесячная денежная выплата в соответствии с Законом Челябинской области «О мерах социальной поддержки жертв политических репрессий в Челябинской области»  (Социальное обеспечение и иные выплаты населению)</t>
  </si>
  <si>
    <t>Компенсация расходов на оплату жилых помещений и коммунальных услуг в соответствии с Законом Челябинской области «О дополнительных мерах социальной защиты ветеранов в Челябинской области»  (Закупка товаров, работ и услуг для государственных (муниципальных) нужд)</t>
  </si>
  <si>
    <t>Компенсация расходов на оплату жилых помещений и коммунальных услуг в соответствии с Законом Челябинской области «О дополнительных мерах социальной защиты ветеранов в Челябинской области»  (Социальное обеспечение и иные выплаты населению)</t>
  </si>
  <si>
    <t>Компенсационные выплаты за пользование услугами связи в соответствии с Законом Челябинской области «О дополнительных мерах социальной защиты ветеранов в Челябинской области»  (Закупка товаров, работ и услуг для государственных (муниципальных) нужд)</t>
  </si>
  <si>
    <t>Компенсационные выплаты за пользование услугами связи в соответствии с Законом Челябинской области «О дополнительных мерах социальной защиты ветеранов в Челябинской области»  (Социальное обеспечение и иные выплаты населению)</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</si>
  <si>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  (Закупка товаров, работ и услуг для государственных (муниципальных) нужд)</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</si>
  <si>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  (Социальное обеспечение и иные выплаты населению)</t>
  </si>
  <si>
    <t>Предоставление гражданам субсидий на оплату жилого помещения и коммунальных услуг (Закупка товаров, работ и услуг для государственных (муниципальных) нужд)</t>
  </si>
  <si>
    <t>Предоставление гражданам субсидий на оплату жилого помещения и коммунальных услуг (Социальное обеспечение и иные выплаты населению)</t>
  </si>
  <si>
    <t>Возмещение стоимости услуг по погребению и выплата социального пособия на погребение в соответствии с Законом Челябинской области «О возмещении стоимости услуг по погребению и выплате социального пособия на погребение»  (Закупка товаров, работ и услуг для государственных (муниципальных) нужд)</t>
  </si>
  <si>
    <t>Возмещение стоимости услуг по погребению и выплата социального пособия на погребение в соответствии с Законом Челябинской области «О возмещении стоимости услуг по погребению и выплате социального пособия на погребение»  (Социальное обеспечение и иные выплаты населению)</t>
  </si>
  <si>
    <t>Адресная субсидия гражданам в связи с ростом платы за коммунальные услуги (Социальное обеспечение и иные выплаты населению)</t>
  </si>
  <si>
    <t>Меры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(ежемесячные денежные выплаты и возмещение расходов, связанных с проездом к местам захоронения) (Закупка товаров, работ и услуг для государственных (муниципальных) нужд)</t>
  </si>
  <si>
    <t>Меры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(ежемесячные денежные выплаты и возмещение расходов, связанных с проездом к местам захоронения)  (Социальное обеспечение и иные выплаты населению)</t>
  </si>
  <si>
    <t>Выплата пенсии за выслугу лет лицам, замещавшим должности муниципальной службы (Социальное обеспечение и иные выплаты населению)</t>
  </si>
  <si>
    <t>Реализация полномочий Российской Федерации на оплату жилищно-коммунальных услуг отдельным категориям граждан  (Закупка товаров, работ и услуг для государственных (муниципальных) нужд)</t>
  </si>
  <si>
    <t>Реализация полномочий Российской Федерации на оплату жилищно-коммунальных услуг отдельным категориям граждан  (Социальное обеспечение и иные выплаты населению)</t>
  </si>
  <si>
    <t>Ежемесячное пособие на ребенка в соответствии с Законом Челябинской области «О ежемесячном пособии на ребенка»  (Закупка товаров, работ и услуг для государственных (муниципальных) нужд)</t>
  </si>
  <si>
    <t>Ежемесячное пособие на ребенка в соответствии с Законом Челябинской области «О ежемесячном пособии на ребенка»  (Социальное обеспечение и иные выплаты населению)</t>
  </si>
  <si>
    <t>Ежемесячная денежная выплата на оплату жилья и коммунальных услуг многодетной семье в соответствии с Законом Челябинской области «О статусе и дополнительных мерах социальной поддержки многодетной семьи в Челябинской области»  (Закупка товаров, работ и услуг для государственных (муниципальных) нужд)</t>
  </si>
  <si>
    <t>Ежемесячная денежная выплата на оплату жилья и коммунальных услуг многодетной семье в соответствии с Законом Челябинской области «О статусе и дополнительных мерах социальной поддержки многодетной семьи в Челябинской области»  (Социальное обеспечение и иные выплаты населению)</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</si>
  <si>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</si>
  <si>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  (Закупка товаров, работ и услуг для государственных (муниципальных) нужд)</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</si>
  <si>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  (Иные бюджетные ассигнования)</t>
  </si>
  <si>
    <t>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(Закупка товаров, работ и услуг для государственных (муниципальных) нужд)</t>
  </si>
  <si>
    <t>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(Социальное обеспечение и иные выплаты населению)</t>
  </si>
  <si>
    <t>Реализация переданных государственных полномочий по социальному обслуживанию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</si>
  <si>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социальному обслуживанию граждан (Закупка товаров, работ и услуг для государственных (муниципальных) нужд)</t>
  </si>
  <si>
    <t>Реализация мероприятий по поддержке семей и детей группы риска (Социальное обеспечение и иные выплаты населению)</t>
  </si>
  <si>
    <t>Выплата областного единовременного пособия при рождении ребенка в соответствии с Законом Челябинской области «Об областном единовременном пособии при рождении ребенка» (Закупка товаров, работ и услуг для государственных (муниципальных) нужд)</t>
  </si>
  <si>
    <t>Выплата областного единовременного пособия при рождении ребенка в соответствии с Законом Челябинской области «Об областном единовременном пособии при рождении ребенка» (Социальное обеспечение и иные выплаты населению)</t>
  </si>
  <si>
    <t>Обеспечение доступности зданий и сооружений в сферах жизнедеятельности инвалидов и других маломобильных групп населения (Обеспечение деятельности (оказание услуг) подведомственных казенных учреждений)</t>
  </si>
  <si>
    <t>Организация и проведение социальных городских мероприятий (Закупка товаров, работ и услуг для государственных (муниципальных) нужд)</t>
  </si>
  <si>
    <t>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</si>
  <si>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(Закупка товаров, работ и услуг для государственных (муниципальных) нужд)</t>
  </si>
  <si>
    <t>Организация и осуществление деятельности по опеке и попечительству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</si>
  <si>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и осуществление деятельности по опеке и попечительству  (Закупка товаров, работ и услуг для государственных (муниципальных) нужд)</t>
  </si>
  <si>
    <t>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</si>
  <si>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(Закупка товаров, работ и услуг для государственных (муниципальных) нужд)</t>
  </si>
  <si>
    <t>Реализация мероприятий по поддержке семей и детей группы риска (Закупка товаров, работ и услуг для государственных (муниципальных) нужд)</t>
  </si>
  <si>
    <t>Организация работы органов управления социальной защиты населения муниципальных образований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</si>
  <si>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работы органов управления социальной защиты населения муниципальных образований  (Закупка товаров, работ и услуг для государственных (муниципальных) нужд)</t>
  </si>
  <si>
    <t>Предоставление гражданам субсидий на оплату жилого помещения и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</si>
  <si>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назначению государственной социальной помощи отдельным категориям граждан, в том числе на основании социального контракта (Закупка товаров, работ и услуг для государственных (муниципальных) нужд)</t>
  </si>
  <si>
    <t>Реализация переданных государствнных полномочийпо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</si>
  <si>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государствнных полномочийпо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 (Закупка товаров, работ и услуг для государственных (муниципальных) нужд)</t>
  </si>
  <si>
    <t>Реализация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электронных реестров для зачисления денежных средств на счета физических лиц, открытых в кредитных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</si>
  <si>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электронных реестров для зачисления денежных средств на счета физических лиц, открытых в кредитных организациях (Закупка товаров, работ и услуг для государственных (муниципальных) нужд)</t>
  </si>
  <si>
    <t>Ежемесячная денежная выплата Почетным гражданам города (Закупка товаров, работ и услуг для государственных (муниципальных) нужд)</t>
  </si>
  <si>
    <t>Ежемесячная денежная выплата Почетным гражданам города (Социальное обеспечение и иные выплаты населению)</t>
  </si>
  <si>
    <t>Выплата единовременного денежного пособия (Социальное обеспечение и иные выплаты населению)</t>
  </si>
  <si>
    <t>Оказание материальной помощи в связи с пожаром (Социальное обеспечение и иные выплаты населению)</t>
  </si>
  <si>
    <t>Единовременное денежное пособие юбилярам (90, 95, 100 лет) (Социальное обеспечение и иные выплаты населению)</t>
  </si>
  <si>
    <t>Проведение мероприятий с детьми и молодежью (Закупка товаров, работ и услуг для государственных (муниципальных) нужд)</t>
  </si>
  <si>
    <t>Развитие туризма и формирование благоприятного имиджа Чебаркульского городского округа (Закупка товаров, работ и услуг для государственных (муниципальных) нужд)</t>
  </si>
  <si>
    <t>Организация культурно-досуговых мероприятий (Закупка товаров, работ и услуг для государственных (муниципальных) нужд)</t>
  </si>
  <si>
    <t>Обучение учащихся с учетом требований государственных образовательных стандартов дополнительного образования (Предоставление субсидий бюджетным, автономным учреждениям и иным некоммерческим организациям)</t>
  </si>
  <si>
    <t>Организация культурно-досуговых мероприятий и эффективное управление сферой культуры (Закупка товаров, работ и услуг для государственных (муниципальных) нужд)</t>
  </si>
  <si>
    <t>Организация культурно-досуговых мероприятий и эффективное управление сферой культуры (Социальное обеспечение и иные выплаты населению)</t>
  </si>
  <si>
    <t>Сохранение и развитие культурно-досуговой сферы (Предоставление субсидий бюджетным, автономным учреждениям и иным некоммерческим организациям)</t>
  </si>
  <si>
    <t>Сохранение историко-культурного наследия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</si>
  <si>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Сохранение историко-культурного наследия (Закупка товаров, работ и услуг для государственных (муниципальных) нужд)</t>
  </si>
  <si>
    <t>Сохранение историко-культурного наследия (Предоставление субсидий бюджетным, автономным учреждениям и иным некоммерческим организациям)</t>
  </si>
  <si>
    <t>Сохранение историко-культурного наследия (Иные бюджетные ассигнования)</t>
  </si>
  <si>
    <t>Обеспечение доступности информационных ресурсов населению города через библиотечное обслуживание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</si>
  <si>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доступности информационных ресурсов населению города через библиотечное обслуживание (Закупка товаров, работ и услуг для государственных (муниципальных) нужд)</t>
  </si>
  <si>
    <t>Обеспечение доступности информационных ресурсов населению города через библиотечное обслуживание (Иные бюджетные ассигнования)</t>
  </si>
  <si>
    <t>Модернизация библиотек в части комплектования книжных фондов библиотек муниципальных образований и государственных общедоступных библиотек (Закупка товаров, работ и услуг для государственных (муниципальных) нужд)</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</si>
  <si>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(Иные бюджетные ассигнования)</t>
  </si>
  <si>
    <t>Глава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</si>
  <si>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организацию работы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</si>
  <si>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организацию работы комиссий по делам несовершеннолетних и защите их прав  (Закупка товаров, работ и услуг для государственных (муниципальных) нужд)</t>
  </si>
  <si>
    <t>Комплектование, учет, использование и хранение архивных документов, отнесенных к государственной собственности Челябинской области  (Закупка товаров, работ и услуг для государственных (муниципальных) нужд)</t>
  </si>
  <si>
    <t>Реализация переданных государственных полномочий в области охраны труда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</si>
  <si>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в области охраны труда  (Закупка товаров, работ и услуг для государственных (муниципальных) нужд)</t>
  </si>
  <si>
    <t>Создание административных комиссий и определение перечня должностных лиц, уполномоченных составлять протоколы об административных правонарушениях  (Закупка товаров, работ и услуг для государственных (муниципальных) нужд)</t>
  </si>
  <si>
    <t>Создание административных комиссий и определение перечня должностных лиц, уполномоченных составлять протоколы об административных правонарушениях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</si>
  <si>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государственных (муниципальных) нужд)</t>
  </si>
  <si>
    <t>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(Иные бюджетные ассигнования)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</si>
  <si>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</si>
  <si>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Единая дежурно-диспетчерская служба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</si>
  <si>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Единая дежурно-диспетчерская служба (Закупка товаров, работ и услуг для государственных (муниципальных) нужд)</t>
  </si>
  <si>
    <t>Единая дежурно-диспетчерская служба (Иные бюджетные ассигнования)</t>
  </si>
  <si>
    <t>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</si>
  <si>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План действий по предупреждению и ликвидации чрезвычайных ситуаций на территории Чебаркульского городского округа (Закупка товаров, работ и услуг для государственных (муниципальных) нужд)</t>
  </si>
  <si>
    <t>Разработка проектно-сметной документации для объектов муниципального образования (Закупка товаров, работ и услуг для государственных (муниципальных) нужд)</t>
  </si>
  <si>
    <t>Обеспечение общественного правопорядка при проведении мероприятий с массовым пребыванием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</si>
  <si>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общественного правопорядка при проведении мероприятий с массовым пребыванием граждан (Закупка товаров, работ и услуг для государственных (муниципальных) нужд)</t>
  </si>
  <si>
    <t>Осуществление деятельности по обращению с животными без владельцев, обитающими на территории городского округа (Предоставление субсидий бюджетным, автономным учреждениям и иным некоммерческим организациям)</t>
  </si>
  <si>
    <t>Мероприятия по оздоровлению экологической обстановки (Закупка товаров, работ и услуг для государственных (муниципальных) нужд)</t>
  </si>
  <si>
    <t>Подъемные выплаты вновь трудоустроенным специалистам с медицинским образованием (Социальное обеспечение и иные выплаты населению)</t>
  </si>
  <si>
    <t>Проведение городских мероприятий и социальная поддержка ветеранов (пенсионеров) (Предоставление субсидий бюджетным, автономным учреждениям и иным некоммерческим организациям)</t>
  </si>
  <si>
    <t>Предоставление субсидий некоммерческим организациям инвалидов по зрению для осуществление деятельности по реабилитации инвалидов по зрению (Предоставление субсидий бюджетным, автономным учреждениям и иным некоммерческим организациям)</t>
  </si>
  <si>
    <t>Предоставление субсидий некоммерческим организациям (СМИ), для информирования населения о социально-экономическом развитии муниципального образования и о иной официальной информации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</si>
  <si>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(Предоставление субсидий бюджетным, автономным учреждениям и иным некоммерческим организациям)</t>
  </si>
  <si>
    <t>Предоставление общедоступного и бесплатного дошкольного образования в образовательных организациях, реализующих программу дошкольного образования (Предоставление субсидий бюджетным, автономным учреждениям и иным некоммерческим организациям)</t>
  </si>
  <si>
    <t>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 (Предоставление субсидий бюджетным, автономным учреждениям и иным некоммерческим организациям)</t>
  </si>
  <si>
    <t>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(Предоставление субсидий бюджетным, автономным учреждениям и иным некоммерческим организациям)</t>
  </si>
  <si>
    <t>Разработка проектно-сметной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</si>
  <si>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</si>
  <si>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</si>
  <si>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 (Предоставление субсидий бюджетным, автономным учреждениям и иным некоммерческим организациям)</t>
  </si>
  <si>
    <t>Обеспечение бесплатным горячим питанием один раз в день обучающихся в образовательных организациях в образовательных организациях по образовательным программам основного общего, среднего общего образования, являющихся члена семей, признанных многодетными, со среднедушевым доходом, размер которого не превышает однократную величину прожиточного минимума для трудоспособного населения (Предоставление субсидий бюджетным, автономным учреждениям и иным некоммерческим организациям)</t>
  </si>
  <si>
    <t>Школы-детские сады, школы начальные, неполные средние и средние (Предоставление субсидий бюджетным, автономным учреждениям и иным некоммерческим организациям)</t>
  </si>
  <si>
    <t>Специальные (коррекционные) учреждения (Предоставление субсидий бюджетным, автономным учреждениям и иным некоммерческим организациям)</t>
  </si>
  <si>
    <t>Поддержка и развитие профессионального мастерства педагогических работников, поддержка одаренных детей и талантливой молодежи (Предоставление субсидий бюджетным, автономным учреждениям и иным некоммерческим организациям)</t>
  </si>
  <si>
    <t>Обеспечение питанием обучающихся с ограниченными возможностями здоровья в общеобразовательных организациях,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 в том числе детей–инвалидов, осваивающих основные общеобразовательные программы на дому, в том числе с применением дистанционных технологий (Предоставление субсидий бюджетным, автономным учреждениям и иным некоммерческим организациям)</t>
  </si>
  <si>
    <t>Организация бесплатного горячего питания обучающихся, получающих начальное общее образование в муниципальных образовательных организациях (Предоставление субсидий бюджетным, автономным учреждениям и иным некоммерческим организациям)</t>
  </si>
  <si>
    <t>Проведение ремонтных работ по замене оконных блоков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</si>
  <si>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питанием детей из малообеспеченных семей и детей с нарушениями здоровья, обучающихся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</si>
  <si>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молоком (молочной продукцией) обучающихся по программам начального общего образования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</si>
  <si>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</si>
  <si>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Учреждения по внешкольной работе с детьми (Предоставление субсидий бюджетным, автономным учреждениям и иным некоммерческим организациям)</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</si>
  <si>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</si>
  <si>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Обеспечение функционирования модели персонифицированного финансирования дополнительного образования детей (Иные бюджетные ассигнования)</t>
  </si>
  <si>
    <t>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(Предоставление субсидий бюджетным, автономным учреждениям и иным некоммерческим организациям)</t>
  </si>
  <si>
    <t>Организация отдыха и оздоровления (Предоставление субсидий бюджетным, автономным учреждениям и иным некоммерческим организациям)</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</si>
  <si>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(Закупка товаров, работ и услуг для государственных (муниципальных) нужд</t>
  </si>
  <si>
    <t>Организация временного трудоустройства несовершеннолетних в каникулярное время (Закупка товаров, работ и услуг для государственных (муниципальных) нужд)</t>
  </si>
  <si>
    <t>Организация временного трудоустройства несовершеннолетних в каникулярное время (Предоставление субсидий бюджетным, автономным учреждениям и иным некоммерческим организациям)0</t>
  </si>
  <si>
    <t>Ревакцинация детей школьного возраста против клещевого энцифалита (Предоставление субсидий бюджетным, автономным учреждениям и иным некоммерческим организациям)</t>
  </si>
  <si>
    <t>Поддержка и развитие профессионального мастерства педагогических работников, поддержка одаренных детей и талантливой молодежи (Закупка товаров, работ и услуг для государственных (муниципальных) нужд)</t>
  </si>
  <si>
    <t>Поддержка и развитие профессионального мастерства педагогических работников, поддержка одаренных детей и талантливой молодежи (Социальное обеспечение и иные выплаты населению)</t>
  </si>
  <si>
    <t>Организация отдыха, оздоровление детей в каникулярное время (Предоставление субсидий бюджетным, автономным учреждениям и иным некоммерческим организациям)</t>
  </si>
  <si>
    <t>Организация профильных смен для детей, состоящих на профилактическом учете (Предоставление субсидий бюджетным, автономным учреждениям и иным некоммерческим организациям)</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</si>
  <si>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  (Социальное обеспечение и иные выплаты населению)</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</si>
  <si>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  (Социальное обеспечение и иные выплаты населению)</t>
  </si>
  <si>
    <t>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дошкольные образовательные организации, через предоставление компенсации части родительской платы (Социальное обеспечение и иные выплаты населению)</t>
  </si>
  <si>
    <t>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 (Закупка товаров, работ и услуг для государственных (муниципальных) нужд)</t>
  </si>
  <si>
    <t>Оплата электроэнергии светофорных объектов (Закупка товаров, работ и услуг для государственных (муниципальных) нужд)</t>
  </si>
  <si>
    <t>Обслуживание светофорных объектов, обслуживание, замена и установка дорожных знаков (Закупка товаров, работ и услуг для государственных (муниципальных) нужд)</t>
  </si>
  <si>
    <t>Летнее содержание дорог и элементов их обустройства (Закупка товаров, работ и услуг для государственных (муниципальных) нужд)</t>
  </si>
  <si>
    <t>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 (Иные бюджетные ассигнования)</t>
  </si>
  <si>
    <t>Капитальный ремонт, ремонт и содержание автомобильных дорог общего пользования местного значения (Закупка товаров, работ и услуг для государственных (муниципальных) нужд)</t>
  </si>
  <si>
    <t>Мероприятия по водоснабжению и водоотведению (Закупка товаров, работ и услуг для государственных (муниципальных) нужд)</t>
  </si>
  <si>
    <t>Проведение мероприятий  по теплоснабжению (Закупка товаров, работ и услуг для государственных (муниципальных) нужд)</t>
  </si>
  <si>
    <t>Содержание и текущий ремонт объектов благоустройства (Закупка товаров, работ и услуг для государственных (муниципальных) нужд)</t>
  </si>
  <si>
    <t>Организация освещения улиц (Закупка товаров, работ и услуг для государственных (муниципальных) нужд)</t>
  </si>
  <si>
    <t>Мероприятия по содержанию кладбища (Закупка товаров, работ и услуг для государственных (муниципальных) нужд)</t>
  </si>
  <si>
    <t>Прочие мероприятия по благоустройству городского округа (Закупка товаров, работ и услуг для государственных (муниципальных) нужд)</t>
  </si>
  <si>
    <t>Учреждения, осуществляющие содержание и текущий ремонт объектов благоустройства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</si>
  <si>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Учреждения, осуществляющие содержание и текущий ремонт объектов благоустройства (Закупка товаров, работ и услуг для государственных (муниципальных) нужд)</t>
  </si>
  <si>
    <t>Обеспечение контейнерным сбором образующихся в жилом фонде твердых коммунальных отходов  (Закупка товаров, работ и услуг для государственных (муниципальных) нужд)</t>
  </si>
  <si>
    <t>Реализация приоритетного проекта "Формирование комфортной городской среды" (Закупка товаров, работ и услуг для государственных (муниципальных) нужд)</t>
  </si>
  <si>
    <t>Строительство газопроводов и газовых сетей, в том числе проектно-изыскательский работы (Капитальные вложения в объекты недвижимого имущества государственной (муниципальной) собственности)</t>
  </si>
  <si>
    <t>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</si>
  <si>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 (Закупка товаров, работ и услуг для государственных (муниципальных) нужд)</t>
  </si>
  <si>
    <t>рублей</t>
  </si>
  <si>
    <t xml:space="preserve">Расходы бюджета Чебаркульского городского округа по целевым статьям (муниципальным программам  и непрограммным направлениям деятельности), группам видов расходов, разделам и подразделам классификации расходов бюджетов на  2025 год </t>
  </si>
  <si>
    <t>Муниципальная программа "Реализация государственной национальной политики Российской Федерации и профилактика экстремизма в Чебаркульском городском округе"</t>
  </si>
  <si>
    <t>Муниципальная программа "Профилактика терроризма, минимизации и (или) ликвидации последствий проявления терроризма в Чебаркульском городском округе"</t>
  </si>
  <si>
    <t>Муниципальная программа "Противодействие незаконному обороту и потреблению наркотиков и их прекурсоров в Чебаркульском городском округе"</t>
  </si>
  <si>
    <t>Муниципальная программа "Медицинские кадры в Чебаркульском городском округе"</t>
  </si>
  <si>
    <t xml:space="preserve">Муниципальная программа "Развитие физической культуры и спорта в Чебаркульском городском округе" </t>
  </si>
  <si>
    <t>Муниципальная программа  "Модернизация объектов коммунальной инфраструктуры в Чебаркульском городском округе"</t>
  </si>
  <si>
    <t>Муниципальная программа "Профилактика правонарушений в Чебаркульском городском округе"</t>
  </si>
  <si>
    <t>Муниципальная программа "Профилактика безнадзорности и правонарушений несовершеннолетних в Чебаркульском городском округе"</t>
  </si>
  <si>
    <t>Муниципальная программа "Эффективное управление муниципальной собственностью в Чебаркульском городском округе"</t>
  </si>
  <si>
    <t>Муниципальная программа "Обеспечение доступным и комфортным жильем граждан Российской Федерации в Чебаркульском городском округе"</t>
  </si>
  <si>
    <t>Муниципальная программа "Природоохранные мероприятия в Чебаркульском городском округе"</t>
  </si>
  <si>
    <t>Муниципальная программа "Благоустройство территории в Чебаркульском городском округе"</t>
  </si>
  <si>
    <t>Муниципальная программа "Развитие культуры в в Чебаркульском городском округе"</t>
  </si>
  <si>
    <t>Муниципальная программа "Поддержка социально ориентированных некоммерческих организаций в Чебаркульском городском округе"</t>
  </si>
  <si>
    <t xml:space="preserve">Муниципальная программа "Формирование современной городской среды в Чебаркульском городском округе" </t>
  </si>
  <si>
    <t>Муниципальная программа "Развитие туризма в Чебаркульском городском округе"</t>
  </si>
  <si>
    <t>Оосуществление переданных государственных полномочий  по социальной поддержке ветеранов труда Челябинской области  (Социальное обеспечение и иные выплаты населению)</t>
  </si>
  <si>
    <t>53 0 00 52200</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</si>
  <si>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  (Закупка товаров, работ и услуг для государственных (муниципальных) нужд)</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</si>
  <si>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 (Социальное обеспечение и иные выплаты населению)</t>
  </si>
  <si>
    <t>44 0 00 S4020</t>
  </si>
  <si>
    <t>44 0 И0 00000</t>
  </si>
  <si>
    <t>44 0 И3 00000</t>
  </si>
  <si>
    <t>Национальный проект "Инфраструктура для жизни"</t>
  </si>
  <si>
    <t>Региональный проект "Модернизация коммунальной инфраструктуры"</t>
  </si>
  <si>
    <t>Мероприятия по модернизации коммунальной инфраструктуры (Закупка товаров, работ и услуг для государственных (муниципальных) нужд)</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</si>
  <si>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(Закупка товаров, работ и услуг для государственных (муниципальных) нужд)</t>
  </si>
  <si>
    <t>Национальный проект «Молодёжь и дети»</t>
  </si>
  <si>
    <t>Региональный проект «Педагоги и наставники»</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</si>
  <si>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муниципальными общеобразовательных организаций (Предоставление субсидий бюджетным, автономным учреждениям и иным некоммерческим организациям)</t>
  </si>
  <si>
    <t>46 0 Ю0 00000</t>
  </si>
  <si>
    <t>46 0 Ю6 00000</t>
  </si>
  <si>
    <t>46 0 Ю6 50501</t>
  </si>
  <si>
    <t>46 0 Ю6 53035</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</si>
  <si>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(Предоставление субсидий бюджетным, автономным учреждениям и иным некоммерческим организациям)</t>
  </si>
  <si>
    <t>48 0 Ю0 00000</t>
  </si>
  <si>
    <t>48 0 Ю2 00000</t>
  </si>
  <si>
    <t>48 0 Ю2 S1010</t>
  </si>
  <si>
    <t>Региональный проект «Мы вместе (Воспитание гармонично развитой личности)»</t>
  </si>
  <si>
    <t>46 0 Ю6 51790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</si>
  <si>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(Предоставление субсидий бюджетным, автономным учреждениям и иным некоммерческим организациям)</t>
  </si>
  <si>
    <t>46 0 Ю4 00000</t>
  </si>
  <si>
    <t>46 0 Ю4 55590</t>
  </si>
  <si>
    <t>Региональный проект «Все лучшее детям»</t>
  </si>
  <si>
    <t>Оснащение предметных кабинетов общеобразовательных организаций средствами обучения и воспитания (Предоставление субсидий бюджетным, автономным учреждениям и иным некоммерческим организациям)</t>
  </si>
  <si>
    <t>44 0 И3 S1540</t>
  </si>
  <si>
    <t>Национальный проект «Экологическое благополучие»</t>
  </si>
  <si>
    <t>Региональный проект «Экономика замкнутого цикла»</t>
  </si>
  <si>
    <t>63 0 Ч0 00000</t>
  </si>
  <si>
    <t>63 0 Ч2 00000</t>
  </si>
  <si>
    <t>63 0 Ч2 S3040</t>
  </si>
  <si>
    <t>67 0 И0 00000</t>
  </si>
  <si>
    <t>67 0 И4 00000</t>
  </si>
  <si>
    <t>67 0 И4 55550</t>
  </si>
  <si>
    <t>53 0 00 28010</t>
  </si>
  <si>
    <t>43 0 00 L2280</t>
  </si>
  <si>
    <t>Оснащение объектов спортивной инфраструктуры спортивно-технологическим  оборудованием (Предоставление субсидий бюджетным, автономным учреждениям и иным некоммерческим организациям)</t>
  </si>
  <si>
    <t>Профилактические мероприятия по предотвращению распространения наркотиков (Закупка товаров, работ и услуг для государственных (муниципальных) нужд)</t>
  </si>
  <si>
    <t>Осуществление переданных государственных полномочий  по социальной поддержке ветеранов труда Челябинской области  (Закупка товаров, работ и услуг для государственных (муниципальных) нужд)</t>
  </si>
  <si>
    <t>Зимнее содержание дорог и элементов их обустройства (Закупка товаров, работ и услуг для государственных (муниципальных) нужд)</t>
  </si>
  <si>
    <t>60 0 00 SД010</t>
  </si>
  <si>
    <t>46 0 Ю4 S3172</t>
  </si>
  <si>
    <t>60 0 00 78009</t>
  </si>
  <si>
    <t>Ремонт дорог (Закупка товаров, работ и услуг для государственных (муниципальных) нужд)</t>
  </si>
  <si>
    <t>43 0 00 70040</t>
  </si>
  <si>
    <t>Подготовка ПСД строительства ФОК (Предоставление субсидий бюджетным, автономным учреждениям и иным некоммерческим организациям)</t>
  </si>
  <si>
    <t>51 0 00 79085</t>
  </si>
  <si>
    <t>Ремонт внутридомовых инженерных систем теплоснабжения, горячего водоснабжения и установку узлов управления потреблением тепловой энергии в отношении многоквартирных домов (Закупка товаров, работ и услуг для государственных (муниципальных) нужд)</t>
  </si>
  <si>
    <t>51 0 00 79087</t>
  </si>
  <si>
    <t>Ремонт крыш, в отношении многоквартирных домов (Закупка товаров, работ и услуг для государственных (муниципальных) нужд)</t>
  </si>
  <si>
    <t>46 0 00 79523</t>
  </si>
  <si>
    <t>Обеспечение комплексной безопасности и подготовки образовательных организаций к новому учебному году (Предоставление субсидий бюджетным, автономным учреждениям и иным некоммерческим организациям)</t>
  </si>
  <si>
    <t>46 0 00 79524</t>
  </si>
  <si>
    <t>Модернизация образования в Чебаркульском городском округе(Предоставление субсидий бюджетным, автономным учреждениям и иным некоммерческим организациям)</t>
  </si>
  <si>
    <t>34  0 00 60017</t>
  </si>
  <si>
    <t>34  0 00 60018</t>
  </si>
  <si>
    <t>34  0 00 60019</t>
  </si>
  <si>
    <t>34  0 00 60020</t>
  </si>
  <si>
    <t>34  0 00 60021</t>
  </si>
  <si>
    <t>34  0 00 60022</t>
  </si>
  <si>
    <t>34  0 00 60024</t>
  </si>
  <si>
    <t>34  0 00 60026</t>
  </si>
  <si>
    <t>34  0 00 60027</t>
  </si>
  <si>
    <t>34  0 00 60028</t>
  </si>
  <si>
    <t>34  0 00 60029</t>
  </si>
  <si>
    <t>Муниципальная программа "Поддержка инициативных проектов в Чебаркульском городском округе"</t>
  </si>
  <si>
    <t>Инициативный проект  "Ремонт дороги по ул.8 Марта в г. Чебаркуле" (Закупка товаров, работ и услуг для государственных (муниципальных) нужд)</t>
  </si>
  <si>
    <t>Инициативный проект "Благоустройство сквера с северной стороны от территории ГБУЗ "Районная больница г.Чебаркуль" (Закупка товаров, работ и услуг для государственных (муниципальных) нужд)</t>
  </si>
  <si>
    <t>Инициативный проект  "Оборудование детской игровой площадки  по адресу: г.Чебаркуль, ул. Октябрьская, 7В" (Закупка товаров, работ и услуг для государственных (муниципальных) нужд)</t>
  </si>
  <si>
    <t>Инициативный проект "Благоустройство общественной территории с обустройством пешеходного тротуара от минирынка по улице Карпенко до дома №20А по улице Крылова" (Закупка товаров, работ и услуг для государственных (муниципальных) нужд)</t>
  </si>
  <si>
    <t>Инициативный проект "Озеленение территории по адресу: г.Чебаркуль, ул.Октябрьская, дом 11" (Закупка товаров, работ и услуг для государственных (муниципальных) нужд)</t>
  </si>
  <si>
    <t>Инициативный проект  "Установка спортивно-игровой площадки для детей» г.Чебаркуль, улица Каширина д.36; 37;11;12;13" (Предоставление субсидий бюджетным, автономным учреждениям и иным некоммерческим организациям)</t>
  </si>
  <si>
    <t>Инициативный проект  "Замена оконных блоков в здании МБДОУ  «Детский сад №26» г.Чебаркуль, ул.Мира 23А" (Предоставление субсидий бюджетным, автономным учреждениям и иным некоммерческим организациям)</t>
  </si>
  <si>
    <t>Инициативный проект "Благоустройство стадиона МБОУ "СОШ №1" (Предоставление субсидий бюджетным, автономным учреждениям и иным некоммерческим организациям)</t>
  </si>
  <si>
    <t>Инициативный проект "Обустройство прогулочных площадок малыми архитектурными формами и установкой теневых навесов в МБДОУ "ДС №2" г. Чебаркуль ул. Мира д.10А" (Предоставление субсидий бюджетным, автономным учреждениям и иным некоммерческим организациям)</t>
  </si>
  <si>
    <t>Инициативный проект "Обустройство прогулочных площадок в МБДОУ "Д/С №8" г.Чебаркуль, ул.Каширина, 14А" (Предоставление субсидий бюджетным, автономным учреждениям и иным некоммерческим организациям)</t>
  </si>
  <si>
    <t>"Ремонт внутриквартального проезда по улице Крылова вдоль дома №20А с устройством пешеходных тротуаров и парковочных мест" (Закупка товаров, работ и услуг для государственных (муниципальных) нужд)</t>
  </si>
  <si>
    <t>69 0 00 S1030</t>
  </si>
  <si>
    <t>Оказание поддержки садоводческим некоммерческим товариществам (Предоставление субсидий бюджетным, автономным учреждениям и иным некоммерческим организациям)</t>
  </si>
  <si>
    <t>Приложение 1
к решению Собрания депутатов
Чебаркульского городского округа
    от 04.02.2025 г. № 807        
 Приложение 2
к решению Собрания депутатов
Чебаркульского городского округа
от  28.12.2024 г. №  601</t>
  </si>
</sst>
</file>

<file path=xl/styles.xml><?xml version="1.0" encoding="utf-8"?>
<styleSheet xmlns="http://schemas.openxmlformats.org/spreadsheetml/2006/main">
  <fonts count="17">
    <font>
      <sz val="10"/>
      <name val="Arial Cyr"/>
      <charset val="204"/>
    </font>
    <font>
      <sz val="10"/>
      <name val="Arial"/>
      <family val="2"/>
      <charset val="204"/>
    </font>
    <font>
      <sz val="8"/>
      <name val="Arial Narrow"/>
      <family val="2"/>
      <charset val="204"/>
    </font>
    <font>
      <b/>
      <sz val="10"/>
      <name val="Arial Cyr"/>
      <charset val="204"/>
    </font>
    <font>
      <sz val="8"/>
      <name val="Arial Cyr"/>
      <charset val="204"/>
    </font>
    <font>
      <sz val="8"/>
      <color indexed="8"/>
      <name val="Arial Narrow"/>
      <family val="2"/>
      <charset val="204"/>
    </font>
    <font>
      <i/>
      <sz val="10"/>
      <name val="Arial Cyr"/>
      <charset val="204"/>
    </font>
    <font>
      <b/>
      <sz val="10"/>
      <name val="Arial Narrow"/>
      <family val="2"/>
      <charset val="204"/>
    </font>
    <font>
      <sz val="10"/>
      <color indexed="8"/>
      <name val="Arial Narrow"/>
      <family val="2"/>
      <charset val="204"/>
    </font>
    <font>
      <b/>
      <i/>
      <sz val="10"/>
      <color indexed="8"/>
      <name val="Arial Narrow"/>
      <family val="2"/>
      <charset val="204"/>
    </font>
    <font>
      <b/>
      <sz val="10"/>
      <color indexed="8"/>
      <name val="Arial Narrow"/>
      <family val="2"/>
      <charset val="204"/>
    </font>
    <font>
      <sz val="10"/>
      <name val="Arial Narrow"/>
      <family val="2"/>
      <charset val="204"/>
    </font>
    <font>
      <b/>
      <i/>
      <sz val="10"/>
      <name val="Arial Narrow"/>
      <family val="2"/>
      <charset val="204"/>
    </font>
    <font>
      <sz val="10"/>
      <color theme="1"/>
      <name val="Arial Narrow"/>
      <family val="2"/>
      <charset val="204"/>
    </font>
    <font>
      <b/>
      <sz val="8"/>
      <name val="Arial Narrow"/>
      <family val="2"/>
      <charset val="204"/>
    </font>
    <font>
      <b/>
      <sz val="8"/>
      <color indexed="8"/>
      <name val="Arial Narrow"/>
      <family val="2"/>
      <charset val="204"/>
    </font>
    <font>
      <b/>
      <sz val="10"/>
      <color theme="1"/>
      <name val="Arial Narrow"/>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48">
    <xf numFmtId="0" fontId="0" fillId="0" borderId="0" xfId="0"/>
    <xf numFmtId="4" fontId="9" fillId="2" borderId="1" xfId="0" applyNumberFormat="1" applyFont="1" applyFill="1" applyBorder="1"/>
    <xf numFmtId="4" fontId="8" fillId="2" borderId="1" xfId="0" applyNumberFormat="1" applyFont="1" applyFill="1" applyBorder="1"/>
    <xf numFmtId="49" fontId="2" fillId="2" borderId="1" xfId="0" applyNumberFormat="1" applyFont="1" applyFill="1" applyBorder="1"/>
    <xf numFmtId="0" fontId="0" fillId="2" borderId="0" xfId="0" applyFill="1"/>
    <xf numFmtId="0" fontId="11" fillId="2" borderId="0" xfId="0" applyFont="1" applyFill="1"/>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textRotation="90" readingOrder="2"/>
    </xf>
    <xf numFmtId="49" fontId="7" fillId="2" borderId="1" xfId="0" applyNumberFormat="1" applyFont="1" applyFill="1" applyBorder="1" applyAlignment="1">
      <alignment horizontal="center" textRotation="90" wrapText="1" readingOrder="2"/>
    </xf>
    <xf numFmtId="4" fontId="11" fillId="2" borderId="1" xfId="0" applyNumberFormat="1" applyFont="1" applyFill="1" applyBorder="1"/>
    <xf numFmtId="49" fontId="2" fillId="2" borderId="1" xfId="1" applyNumberFormat="1" applyFont="1" applyFill="1" applyBorder="1" applyAlignment="1">
      <alignment horizontal="left" vertical="top" wrapText="1"/>
    </xf>
    <xf numFmtId="0" fontId="2" fillId="2" borderId="1" xfId="1"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2" fontId="2" fillId="2" borderId="1" xfId="1"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11" fillId="2" borderId="0" xfId="0" applyFont="1" applyFill="1" applyAlignment="1">
      <alignment horizontal="left" vertical="top"/>
    </xf>
    <xf numFmtId="49" fontId="12" fillId="2" borderId="1" xfId="0" applyNumberFormat="1" applyFont="1" applyFill="1" applyBorder="1" applyAlignment="1">
      <alignment horizontal="left" vertical="top"/>
    </xf>
    <xf numFmtId="0" fontId="5" fillId="2" borderId="1" xfId="0" applyFont="1" applyFill="1" applyBorder="1" applyAlignment="1">
      <alignment horizontal="left" vertical="top" wrapText="1"/>
    </xf>
    <xf numFmtId="49" fontId="7"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left" textRotation="90" wrapText="1" readingOrder="2"/>
    </xf>
    <xf numFmtId="49" fontId="12" fillId="2" borderId="1" xfId="0" applyNumberFormat="1" applyFont="1" applyFill="1" applyBorder="1" applyAlignment="1"/>
    <xf numFmtId="49" fontId="2" fillId="2" borderId="1" xfId="0" applyNumberFormat="1" applyFont="1" applyFill="1" applyBorder="1" applyAlignment="1"/>
    <xf numFmtId="0" fontId="11" fillId="2" borderId="0" xfId="0" applyFont="1" applyFill="1" applyAlignment="1"/>
    <xf numFmtId="0" fontId="3" fillId="2" borderId="0" xfId="0" applyFont="1" applyFill="1"/>
    <xf numFmtId="0" fontId="11" fillId="2" borderId="0" xfId="0" applyFont="1" applyFill="1" applyBorder="1" applyAlignment="1">
      <alignment horizontal="right"/>
    </xf>
    <xf numFmtId="2" fontId="2" fillId="2" borderId="1" xfId="0" applyNumberFormat="1" applyFont="1" applyFill="1" applyBorder="1" applyAlignment="1">
      <alignment horizontal="left" vertical="top" wrapText="1"/>
    </xf>
    <xf numFmtId="4" fontId="13" fillId="2" borderId="1" xfId="0" applyNumberFormat="1" applyFont="1" applyFill="1" applyBorder="1"/>
    <xf numFmtId="0" fontId="0" fillId="2" borderId="0" xfId="0" applyFont="1" applyFill="1"/>
    <xf numFmtId="4" fontId="0" fillId="2" borderId="0" xfId="0" applyNumberFormat="1" applyFill="1"/>
    <xf numFmtId="2" fontId="11" fillId="2" borderId="0" xfId="0" applyNumberFormat="1" applyFont="1" applyFill="1" applyAlignment="1">
      <alignment horizontal="left" vertical="top"/>
    </xf>
    <xf numFmtId="0" fontId="11" fillId="2" borderId="0" xfId="0" applyFont="1" applyFill="1" applyAlignment="1">
      <alignment vertical="center" wrapText="1"/>
    </xf>
    <xf numFmtId="0" fontId="6" fillId="2" borderId="0" xfId="0" applyFont="1" applyFill="1"/>
    <xf numFmtId="0" fontId="14" fillId="2" borderId="1" xfId="0" applyNumberFormat="1" applyFont="1" applyFill="1" applyBorder="1" applyAlignment="1">
      <alignment horizontal="left" vertical="top" wrapText="1"/>
    </xf>
    <xf numFmtId="49" fontId="14" fillId="2" borderId="1" xfId="0" applyNumberFormat="1" applyFont="1" applyFill="1" applyBorder="1" applyAlignment="1"/>
    <xf numFmtId="4" fontId="10" fillId="2" borderId="1" xfId="0" applyNumberFormat="1" applyFont="1" applyFill="1" applyBorder="1"/>
    <xf numFmtId="2" fontId="14" fillId="2" borderId="1" xfId="0" applyNumberFormat="1" applyFont="1" applyFill="1" applyBorder="1" applyAlignment="1">
      <alignment horizontal="left" vertical="top" wrapText="1"/>
    </xf>
    <xf numFmtId="49" fontId="14" fillId="2" borderId="1" xfId="1" applyNumberFormat="1" applyFont="1" applyFill="1" applyBorder="1" applyAlignment="1">
      <alignment horizontal="left" vertical="top" wrapText="1"/>
    </xf>
    <xf numFmtId="0" fontId="14" fillId="2" borderId="1" xfId="1" applyNumberFormat="1" applyFont="1" applyFill="1" applyBorder="1" applyAlignment="1">
      <alignment horizontal="left" vertical="top" wrapText="1"/>
    </xf>
    <xf numFmtId="49" fontId="14" fillId="2" borderId="1" xfId="0" applyNumberFormat="1" applyFont="1" applyFill="1" applyBorder="1"/>
    <xf numFmtId="4" fontId="7" fillId="2" borderId="1" xfId="0" applyNumberFormat="1" applyFont="1" applyFill="1" applyBorder="1"/>
    <xf numFmtId="49" fontId="14" fillId="2" borderId="1" xfId="0" applyNumberFormat="1" applyFont="1" applyFill="1" applyBorder="1" applyAlignment="1">
      <alignment horizontal="left" vertical="top" wrapText="1"/>
    </xf>
    <xf numFmtId="0" fontId="15" fillId="2" borderId="1" xfId="0" applyFont="1" applyFill="1" applyBorder="1" applyAlignment="1">
      <alignment horizontal="left" vertical="top" wrapText="1"/>
    </xf>
    <xf numFmtId="4" fontId="16" fillId="2" borderId="1" xfId="0" applyNumberFormat="1" applyFont="1" applyFill="1" applyBorder="1"/>
    <xf numFmtId="4" fontId="8" fillId="3" borderId="1" xfId="0" applyNumberFormat="1" applyFont="1" applyFill="1" applyBorder="1"/>
    <xf numFmtId="0" fontId="0" fillId="3" borderId="0" xfId="0" applyFill="1"/>
    <xf numFmtId="0" fontId="11" fillId="2" borderId="2" xfId="0" applyFont="1" applyFill="1" applyBorder="1" applyAlignment="1">
      <alignment horizontal="right"/>
    </xf>
    <xf numFmtId="0" fontId="7" fillId="2" borderId="0" xfId="0" applyFont="1" applyFill="1" applyAlignment="1">
      <alignment horizontal="center" vertical="center" wrapText="1"/>
    </xf>
    <xf numFmtId="0" fontId="11" fillId="2" borderId="0" xfId="0" applyFont="1" applyFill="1" applyAlignment="1">
      <alignment horizontal="center" vertical="center" wrapText="1"/>
    </xf>
  </cellXfs>
  <cellStyles count="2">
    <cellStyle name="Обычный" xfId="0" builtinId="0"/>
    <cellStyle name="Обычный_Лист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NULL"/><Relationship Id="rId18" Type="http://schemas.openxmlformats.org/officeDocument/2006/relationships/image" Target="NULL"/><Relationship Id="rId26" Type="http://schemas.openxmlformats.org/officeDocument/2006/relationships/image" Target="NULL"/><Relationship Id="rId39" Type="http://schemas.openxmlformats.org/officeDocument/2006/relationships/image" Target="NULL"/><Relationship Id="rId21" Type="http://schemas.openxmlformats.org/officeDocument/2006/relationships/image" Target="NULL"/><Relationship Id="rId34" Type="http://schemas.openxmlformats.org/officeDocument/2006/relationships/image" Target="NULL"/><Relationship Id="rId42" Type="http://schemas.openxmlformats.org/officeDocument/2006/relationships/image" Target="NULL"/><Relationship Id="rId47" Type="http://schemas.openxmlformats.org/officeDocument/2006/relationships/image" Target="NULL"/><Relationship Id="rId50" Type="http://schemas.openxmlformats.org/officeDocument/2006/relationships/image" Target="NULL"/><Relationship Id="rId55" Type="http://schemas.openxmlformats.org/officeDocument/2006/relationships/image" Target="NULL"/><Relationship Id="rId63" Type="http://schemas.openxmlformats.org/officeDocument/2006/relationships/image" Target="NULL"/><Relationship Id="rId7" Type="http://schemas.openxmlformats.org/officeDocument/2006/relationships/image" Target="NULL"/><Relationship Id="rId2" Type="http://schemas.openxmlformats.org/officeDocument/2006/relationships/image" Target="NULL"/><Relationship Id="rId16" Type="http://schemas.openxmlformats.org/officeDocument/2006/relationships/image" Target="NULL"/><Relationship Id="rId20" Type="http://schemas.openxmlformats.org/officeDocument/2006/relationships/image" Target="NULL"/><Relationship Id="rId29" Type="http://schemas.openxmlformats.org/officeDocument/2006/relationships/image" Target="NULL"/><Relationship Id="rId41" Type="http://schemas.openxmlformats.org/officeDocument/2006/relationships/image" Target="NULL"/><Relationship Id="rId54" Type="http://schemas.openxmlformats.org/officeDocument/2006/relationships/image" Target="NULL"/><Relationship Id="rId62" Type="http://schemas.openxmlformats.org/officeDocument/2006/relationships/image" Target="NULL"/><Relationship Id="rId1" Type="http://schemas.openxmlformats.org/officeDocument/2006/relationships/image" Target="../media/image1.png"/><Relationship Id="rId6" Type="http://schemas.openxmlformats.org/officeDocument/2006/relationships/image" Target="NULL"/><Relationship Id="rId11" Type="http://schemas.openxmlformats.org/officeDocument/2006/relationships/image" Target="NUL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image" Target="NULL"/><Relationship Id="rId40" Type="http://schemas.openxmlformats.org/officeDocument/2006/relationships/image" Target="NULL"/><Relationship Id="rId45" Type="http://schemas.openxmlformats.org/officeDocument/2006/relationships/image" Target="NULL"/><Relationship Id="rId53" Type="http://schemas.openxmlformats.org/officeDocument/2006/relationships/image" Target="NULL"/><Relationship Id="rId58" Type="http://schemas.openxmlformats.org/officeDocument/2006/relationships/image" Target="NULL"/><Relationship Id="rId5"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28" Type="http://schemas.openxmlformats.org/officeDocument/2006/relationships/image" Target="NULL"/><Relationship Id="rId36" Type="http://schemas.openxmlformats.org/officeDocument/2006/relationships/image" Target="NULL"/><Relationship Id="rId49" Type="http://schemas.openxmlformats.org/officeDocument/2006/relationships/image" Target="NULL"/><Relationship Id="rId57" Type="http://schemas.openxmlformats.org/officeDocument/2006/relationships/image" Target="NULL"/><Relationship Id="rId61" Type="http://schemas.openxmlformats.org/officeDocument/2006/relationships/image" Target="NULL"/><Relationship Id="rId10" Type="http://schemas.openxmlformats.org/officeDocument/2006/relationships/image" Target="NULL"/><Relationship Id="rId19" Type="http://schemas.openxmlformats.org/officeDocument/2006/relationships/image" Target="NULL"/><Relationship Id="rId31" Type="http://schemas.openxmlformats.org/officeDocument/2006/relationships/image" Target="NULL"/><Relationship Id="rId44" Type="http://schemas.openxmlformats.org/officeDocument/2006/relationships/image" Target="NULL"/><Relationship Id="rId52" Type="http://schemas.openxmlformats.org/officeDocument/2006/relationships/image" Target="NULL"/><Relationship Id="rId60" Type="http://schemas.openxmlformats.org/officeDocument/2006/relationships/image" Target="NULL"/><Relationship Id="rId65"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image" Target="NULL"/><Relationship Id="rId30" Type="http://schemas.openxmlformats.org/officeDocument/2006/relationships/image" Target="NULL"/><Relationship Id="rId35" Type="http://schemas.openxmlformats.org/officeDocument/2006/relationships/image" Target="NULL"/><Relationship Id="rId43" Type="http://schemas.openxmlformats.org/officeDocument/2006/relationships/image" Target="NULL"/><Relationship Id="rId48" Type="http://schemas.openxmlformats.org/officeDocument/2006/relationships/image" Target="NULL"/><Relationship Id="rId56" Type="http://schemas.openxmlformats.org/officeDocument/2006/relationships/image" Target="NULL"/><Relationship Id="rId64" Type="http://schemas.openxmlformats.org/officeDocument/2006/relationships/image" Target="NULL"/><Relationship Id="rId8" Type="http://schemas.openxmlformats.org/officeDocument/2006/relationships/image" Target="NULL"/><Relationship Id="rId51" Type="http://schemas.openxmlformats.org/officeDocument/2006/relationships/image" Target="NULL"/><Relationship Id="rId3"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5" Type="http://schemas.openxmlformats.org/officeDocument/2006/relationships/image" Target="NULL"/><Relationship Id="rId33" Type="http://schemas.openxmlformats.org/officeDocument/2006/relationships/image" Target="NULL"/><Relationship Id="rId38" Type="http://schemas.openxmlformats.org/officeDocument/2006/relationships/image" Target="NULL"/><Relationship Id="rId46" Type="http://schemas.openxmlformats.org/officeDocument/2006/relationships/image" Target="NULL"/><Relationship Id="rId59"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221</xdr:row>
      <xdr:rowOff>0</xdr:rowOff>
    </xdr:from>
    <xdr:to>
      <xdr:col>0</xdr:col>
      <xdr:colOff>190500</xdr:colOff>
      <xdr:row>221</xdr:row>
      <xdr:rowOff>142875</xdr:rowOff>
    </xdr:to>
    <xdr:pic>
      <xdr:nvPicPr>
        <xdr:cNvPr id="111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5850255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1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5850255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1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16967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2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169675"/>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517</xdr:row>
      <xdr:rowOff>28511</xdr:rowOff>
    </xdr:to>
    <xdr:pic>
      <xdr:nvPicPr>
        <xdr:cNvPr id="1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517</xdr:row>
      <xdr:rowOff>28511</xdr:rowOff>
    </xdr:to>
    <xdr:pic>
      <xdr:nvPicPr>
        <xdr:cNvPr id="1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508</xdr:row>
      <xdr:rowOff>137281</xdr:rowOff>
    </xdr:to>
    <xdr:pic>
      <xdr:nvPicPr>
        <xdr:cNvPr id="2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508</xdr:row>
      <xdr:rowOff>137281</xdr:rowOff>
    </xdr:to>
    <xdr:pic>
      <xdr:nvPicPr>
        <xdr:cNvPr id="2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22"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6294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23"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6294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24"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48677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25"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486775"/>
          <a:ext cx="190500" cy="142875"/>
        </a:xfrm>
        <a:prstGeom prst="rect">
          <a:avLst/>
        </a:prstGeom>
        <a:noFill/>
        <a:ln w="9525">
          <a:noFill/>
          <a:miter lim="800000"/>
          <a:headEnd/>
          <a:tailEnd/>
        </a:ln>
      </xdr:spPr>
    </xdr:pic>
    <xdr:clientData/>
  </xdr:twoCellAnchor>
  <xdr:twoCellAnchor editAs="oneCell">
    <xdr:from>
      <xdr:col>0</xdr:col>
      <xdr:colOff>0</xdr:colOff>
      <xdr:row>309</xdr:row>
      <xdr:rowOff>0</xdr:rowOff>
    </xdr:from>
    <xdr:to>
      <xdr:col>0</xdr:col>
      <xdr:colOff>190500</xdr:colOff>
      <xdr:row>309</xdr:row>
      <xdr:rowOff>142875</xdr:rowOff>
    </xdr:to>
    <xdr:pic>
      <xdr:nvPicPr>
        <xdr:cNvPr id="1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309</xdr:row>
      <xdr:rowOff>0</xdr:rowOff>
    </xdr:from>
    <xdr:to>
      <xdr:col>0</xdr:col>
      <xdr:colOff>190500</xdr:colOff>
      <xdr:row>309</xdr:row>
      <xdr:rowOff>142875</xdr:rowOff>
    </xdr:to>
    <xdr:pic>
      <xdr:nvPicPr>
        <xdr:cNvPr id="15"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309</xdr:row>
      <xdr:rowOff>0</xdr:rowOff>
    </xdr:from>
    <xdr:to>
      <xdr:col>0</xdr:col>
      <xdr:colOff>190500</xdr:colOff>
      <xdr:row>309</xdr:row>
      <xdr:rowOff>142875</xdr:rowOff>
    </xdr:to>
    <xdr:pic>
      <xdr:nvPicPr>
        <xdr:cNvPr id="1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309</xdr:row>
      <xdr:rowOff>0</xdr:rowOff>
    </xdr:from>
    <xdr:to>
      <xdr:col>0</xdr:col>
      <xdr:colOff>190500</xdr:colOff>
      <xdr:row>309</xdr:row>
      <xdr:rowOff>142875</xdr:rowOff>
    </xdr:to>
    <xdr:pic>
      <xdr:nvPicPr>
        <xdr:cNvPr id="1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26"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27" name="Picture 2" hidden="1"/>
        <xdr:cNvPicPr>
          <a:picLocks noGrp="1" noChangeAspect="1" noChangeArrowheads="1"/>
        </xdr:cNvPicPr>
      </xdr:nvPicPr>
      <xdr:blipFill>
        <a:blip xmlns:r="http://schemas.openxmlformats.org/officeDocument/2006/relationships" r:embed="rId3"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28"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29" name="Picture 2" hidden="1"/>
        <xdr:cNvPicPr>
          <a:picLocks noGrp="1" noChangeAspect="1" noChangeArrowheads="1"/>
        </xdr:cNvPicPr>
      </xdr:nvPicPr>
      <xdr:blipFill>
        <a:blip xmlns:r="http://schemas.openxmlformats.org/officeDocument/2006/relationships" r:embed="rId5"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282</xdr:row>
      <xdr:rowOff>142875</xdr:rowOff>
    </xdr:to>
    <xdr:pic>
      <xdr:nvPicPr>
        <xdr:cNvPr id="30" name="Picture 1" hidden="1"/>
        <xdr:cNvPicPr>
          <a:picLocks noGrp="1" noChangeAspect="1" noChangeArrowheads="1"/>
        </xdr:cNvPicPr>
      </xdr:nvPicPr>
      <xdr:blipFill>
        <a:blip xmlns:r="http://schemas.openxmlformats.org/officeDocument/2006/relationships" r:embed="rId6"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282</xdr:row>
      <xdr:rowOff>142875</xdr:rowOff>
    </xdr:to>
    <xdr:pic>
      <xdr:nvPicPr>
        <xdr:cNvPr id="31" name="Picture 2" hidden="1"/>
        <xdr:cNvPicPr>
          <a:picLocks noGrp="1" noChangeAspect="1" noChangeArrowheads="1"/>
        </xdr:cNvPicPr>
      </xdr:nvPicPr>
      <xdr:blipFill>
        <a:blip xmlns:r="http://schemas.openxmlformats.org/officeDocument/2006/relationships" r:embed="rId7"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282</xdr:row>
      <xdr:rowOff>142875</xdr:rowOff>
    </xdr:to>
    <xdr:pic>
      <xdr:nvPicPr>
        <xdr:cNvPr id="32" name="Picture 1" hidden="1"/>
        <xdr:cNvPicPr>
          <a:picLocks noGrp="1" noChangeAspect="1" noChangeArrowheads="1"/>
        </xdr:cNvPicPr>
      </xdr:nvPicPr>
      <xdr:blipFill>
        <a:blip xmlns:r="http://schemas.openxmlformats.org/officeDocument/2006/relationships" r:embed="rId8"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282</xdr:row>
      <xdr:rowOff>142875</xdr:rowOff>
    </xdr:to>
    <xdr:pic>
      <xdr:nvPicPr>
        <xdr:cNvPr id="33" name="Picture 2" hidden="1"/>
        <xdr:cNvPicPr>
          <a:picLocks noGrp="1" noChangeAspect="1" noChangeArrowheads="1"/>
        </xdr:cNvPicPr>
      </xdr:nvPicPr>
      <xdr:blipFill>
        <a:blip xmlns:r="http://schemas.openxmlformats.org/officeDocument/2006/relationships" r:embed="rId9"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34"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286750"/>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35"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286750"/>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36"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9620250"/>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37"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96202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357</xdr:row>
      <xdr:rowOff>17316</xdr:rowOff>
    </xdr:to>
    <xdr:pic>
      <xdr:nvPicPr>
        <xdr:cNvPr id="3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357</xdr:row>
      <xdr:rowOff>17316</xdr:rowOff>
    </xdr:to>
    <xdr:pic>
      <xdr:nvPicPr>
        <xdr:cNvPr id="3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357</xdr:row>
      <xdr:rowOff>17316</xdr:rowOff>
    </xdr:to>
    <xdr:pic>
      <xdr:nvPicPr>
        <xdr:cNvPr id="4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357</xdr:row>
      <xdr:rowOff>17316</xdr:rowOff>
    </xdr:to>
    <xdr:pic>
      <xdr:nvPicPr>
        <xdr:cNvPr id="4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578</xdr:row>
      <xdr:rowOff>72735</xdr:rowOff>
    </xdr:to>
    <xdr:pic>
      <xdr:nvPicPr>
        <xdr:cNvPr id="42"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578</xdr:row>
      <xdr:rowOff>72735</xdr:rowOff>
    </xdr:to>
    <xdr:pic>
      <xdr:nvPicPr>
        <xdr:cNvPr id="43"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564</xdr:row>
      <xdr:rowOff>122090</xdr:rowOff>
    </xdr:to>
    <xdr:pic>
      <xdr:nvPicPr>
        <xdr:cNvPr id="44"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564</xdr:row>
      <xdr:rowOff>122090</xdr:rowOff>
    </xdr:to>
    <xdr:pic>
      <xdr:nvPicPr>
        <xdr:cNvPr id="45"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46" name="Picture 1" hidden="1"/>
        <xdr:cNvPicPr>
          <a:picLocks noGrp="1" noChangeAspect="1" noChangeArrowheads="1"/>
        </xdr:cNvPicPr>
      </xdr:nvPicPr>
      <xdr:blipFill>
        <a:blip xmlns:r="http://schemas.openxmlformats.org/officeDocument/2006/relationships" r:embed="rId1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47" name="Picture 2" hidden="1"/>
        <xdr:cNvPicPr>
          <a:picLocks noGrp="1" noChangeAspect="1" noChangeArrowheads="1"/>
        </xdr:cNvPicPr>
      </xdr:nvPicPr>
      <xdr:blipFill>
        <a:blip xmlns:r="http://schemas.openxmlformats.org/officeDocument/2006/relationships" r:embed="rId1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48" name="Picture 1" hidden="1"/>
        <xdr:cNvPicPr>
          <a:picLocks noGrp="1" noChangeAspect="1" noChangeArrowheads="1"/>
        </xdr:cNvPicPr>
      </xdr:nvPicPr>
      <xdr:blipFill>
        <a:blip xmlns:r="http://schemas.openxmlformats.org/officeDocument/2006/relationships" r:embed="rId12"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49" name="Picture 2" hidden="1"/>
        <xdr:cNvPicPr>
          <a:picLocks noGrp="1" noChangeAspect="1" noChangeArrowheads="1"/>
        </xdr:cNvPicPr>
      </xdr:nvPicPr>
      <xdr:blipFill>
        <a:blip xmlns:r="http://schemas.openxmlformats.org/officeDocument/2006/relationships" r:embed="rId13"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50" name="Picture 1" hidden="1"/>
        <xdr:cNvPicPr>
          <a:picLocks noGrp="1" noChangeAspect="1" noChangeArrowheads="1"/>
        </xdr:cNvPicPr>
      </xdr:nvPicPr>
      <xdr:blipFill>
        <a:blip xmlns:r="http://schemas.openxmlformats.org/officeDocument/2006/relationships" r:embed="rId14"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51" name="Picture 2" hidden="1"/>
        <xdr:cNvPicPr>
          <a:picLocks noGrp="1" noChangeAspect="1" noChangeArrowheads="1"/>
        </xdr:cNvPicPr>
      </xdr:nvPicPr>
      <xdr:blipFill>
        <a:blip xmlns:r="http://schemas.openxmlformats.org/officeDocument/2006/relationships" r:embed="rId15"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52" name="Picture 1" hidden="1"/>
        <xdr:cNvPicPr>
          <a:picLocks noGrp="1" noChangeAspect="1" noChangeArrowheads="1"/>
        </xdr:cNvPicPr>
      </xdr:nvPicPr>
      <xdr:blipFill>
        <a:blip xmlns:r="http://schemas.openxmlformats.org/officeDocument/2006/relationships" r:embed="rId16"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53" name="Picture 2" hidden="1"/>
        <xdr:cNvPicPr>
          <a:picLocks noGrp="1" noChangeAspect="1" noChangeArrowheads="1"/>
        </xdr:cNvPicPr>
      </xdr:nvPicPr>
      <xdr:blipFill>
        <a:blip xmlns:r="http://schemas.openxmlformats.org/officeDocument/2006/relationships" r:embed="rId17"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sp macro="" textlink="">
      <xdr:nvSpPr>
        <xdr:cNvPr id="54"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190500</xdr:colOff>
      <xdr:row>221</xdr:row>
      <xdr:rowOff>142875</xdr:rowOff>
    </xdr:to>
    <xdr:sp macro="" textlink="">
      <xdr:nvSpPr>
        <xdr:cNvPr id="55"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190500</xdr:colOff>
      <xdr:row>221</xdr:row>
      <xdr:rowOff>142875</xdr:rowOff>
    </xdr:to>
    <xdr:sp macro="" textlink="">
      <xdr:nvSpPr>
        <xdr:cNvPr id="56"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190500</xdr:colOff>
      <xdr:row>221</xdr:row>
      <xdr:rowOff>142875</xdr:rowOff>
    </xdr:to>
    <xdr:sp macro="" textlink="">
      <xdr:nvSpPr>
        <xdr:cNvPr id="57"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190500</xdr:colOff>
      <xdr:row>221</xdr:row>
      <xdr:rowOff>142875</xdr:rowOff>
    </xdr:to>
    <xdr:pic>
      <xdr:nvPicPr>
        <xdr:cNvPr id="58" name="Picture 1" hidden="1"/>
        <xdr:cNvPicPr>
          <a:picLocks noGrp="1" noChangeAspect="1" noChangeArrowheads="1"/>
        </xdr:cNvPicPr>
      </xdr:nvPicPr>
      <xdr:blipFill>
        <a:blip xmlns:r="http://schemas.openxmlformats.org/officeDocument/2006/relationships" r:embed="rId18"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59" name="Picture 2" hidden="1"/>
        <xdr:cNvPicPr>
          <a:picLocks noGrp="1" noChangeAspect="1" noChangeArrowheads="1"/>
        </xdr:cNvPicPr>
      </xdr:nvPicPr>
      <xdr:blipFill>
        <a:blip xmlns:r="http://schemas.openxmlformats.org/officeDocument/2006/relationships" r:embed="rId19"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60" name="Picture 1" hidden="1"/>
        <xdr:cNvPicPr>
          <a:picLocks noGrp="1" noChangeAspect="1" noChangeArrowheads="1"/>
        </xdr:cNvPicPr>
      </xdr:nvPicPr>
      <xdr:blipFill>
        <a:blip xmlns:r="http://schemas.openxmlformats.org/officeDocument/2006/relationships" r:embed="rId2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61" name="Picture 2" hidden="1"/>
        <xdr:cNvPicPr>
          <a:picLocks noGrp="1" noChangeAspect="1" noChangeArrowheads="1"/>
        </xdr:cNvPicPr>
      </xdr:nvPicPr>
      <xdr:blipFill>
        <a:blip xmlns:r="http://schemas.openxmlformats.org/officeDocument/2006/relationships" r:embed="rId2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305</xdr:row>
      <xdr:rowOff>590550</xdr:rowOff>
    </xdr:to>
    <xdr:pic>
      <xdr:nvPicPr>
        <xdr:cNvPr id="62" name="Picture 1" hidden="1"/>
        <xdr:cNvPicPr>
          <a:picLocks noGrp="1" noChangeAspect="1" noChangeArrowheads="1"/>
        </xdr:cNvPicPr>
      </xdr:nvPicPr>
      <xdr:blipFill>
        <a:blip xmlns:r="http://schemas.openxmlformats.org/officeDocument/2006/relationships" r:embed="rId22"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305</xdr:row>
      <xdr:rowOff>590550</xdr:rowOff>
    </xdr:to>
    <xdr:pic>
      <xdr:nvPicPr>
        <xdr:cNvPr id="63" name="Picture 2" hidden="1"/>
        <xdr:cNvPicPr>
          <a:picLocks noGrp="1" noChangeAspect="1" noChangeArrowheads="1"/>
        </xdr:cNvPicPr>
      </xdr:nvPicPr>
      <xdr:blipFill>
        <a:blip xmlns:r="http://schemas.openxmlformats.org/officeDocument/2006/relationships" r:embed="rId23"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305</xdr:row>
      <xdr:rowOff>590550</xdr:rowOff>
    </xdr:to>
    <xdr:pic>
      <xdr:nvPicPr>
        <xdr:cNvPr id="64" name="Picture 1" hidden="1"/>
        <xdr:cNvPicPr>
          <a:picLocks noGrp="1" noChangeAspect="1" noChangeArrowheads="1"/>
        </xdr:cNvPicPr>
      </xdr:nvPicPr>
      <xdr:blipFill>
        <a:blip xmlns:r="http://schemas.openxmlformats.org/officeDocument/2006/relationships" r:embed="rId24"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305</xdr:row>
      <xdr:rowOff>590550</xdr:rowOff>
    </xdr:to>
    <xdr:pic>
      <xdr:nvPicPr>
        <xdr:cNvPr id="65" name="Picture 2" hidden="1"/>
        <xdr:cNvPicPr>
          <a:picLocks noGrp="1" noChangeAspect="1" noChangeArrowheads="1"/>
        </xdr:cNvPicPr>
      </xdr:nvPicPr>
      <xdr:blipFill>
        <a:blip xmlns:r="http://schemas.openxmlformats.org/officeDocument/2006/relationships" r:embed="rId25"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6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6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6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6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70"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71"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72"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73"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74" name="Picture 1" hidden="1"/>
        <xdr:cNvPicPr>
          <a:picLocks noGrp="1" noChangeAspect="1" noChangeArrowheads="1"/>
        </xdr:cNvPicPr>
      </xdr:nvPicPr>
      <xdr:blipFill>
        <a:blip xmlns:r="http://schemas.openxmlformats.org/officeDocument/2006/relationships" r:embed="rId26"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75" name="Picture 2" hidden="1"/>
        <xdr:cNvPicPr>
          <a:picLocks noGrp="1" noChangeAspect="1" noChangeArrowheads="1"/>
        </xdr:cNvPicPr>
      </xdr:nvPicPr>
      <xdr:blipFill>
        <a:blip xmlns:r="http://schemas.openxmlformats.org/officeDocument/2006/relationships" r:embed="rId27"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76" name="Picture 1" hidden="1"/>
        <xdr:cNvPicPr>
          <a:picLocks noGrp="1" noChangeAspect="1" noChangeArrowheads="1"/>
        </xdr:cNvPicPr>
      </xdr:nvPicPr>
      <xdr:blipFill>
        <a:blip xmlns:r="http://schemas.openxmlformats.org/officeDocument/2006/relationships" r:embed="rId28"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77" name="Picture 2" hidden="1"/>
        <xdr:cNvPicPr>
          <a:picLocks noGrp="1" noChangeAspect="1" noChangeArrowheads="1"/>
        </xdr:cNvPicPr>
      </xdr:nvPicPr>
      <xdr:blipFill>
        <a:blip xmlns:r="http://schemas.openxmlformats.org/officeDocument/2006/relationships" r:embed="rId29"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78"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9265800"/>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79"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9265800"/>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80"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7047547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81"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70475475"/>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357</xdr:row>
      <xdr:rowOff>17316</xdr:rowOff>
    </xdr:to>
    <xdr:pic>
      <xdr:nvPicPr>
        <xdr:cNvPr id="8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357</xdr:row>
      <xdr:rowOff>17316</xdr:rowOff>
    </xdr:to>
    <xdr:pic>
      <xdr:nvPicPr>
        <xdr:cNvPr id="8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357</xdr:row>
      <xdr:rowOff>17316</xdr:rowOff>
    </xdr:to>
    <xdr:pic>
      <xdr:nvPicPr>
        <xdr:cNvPr id="8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357</xdr:row>
      <xdr:rowOff>17316</xdr:rowOff>
    </xdr:to>
    <xdr:pic>
      <xdr:nvPicPr>
        <xdr:cNvPr id="85"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578</xdr:row>
      <xdr:rowOff>72735</xdr:rowOff>
    </xdr:to>
    <xdr:pic>
      <xdr:nvPicPr>
        <xdr:cNvPr id="86"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6939200"/>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578</xdr:row>
      <xdr:rowOff>72735</xdr:rowOff>
    </xdr:to>
    <xdr:pic>
      <xdr:nvPicPr>
        <xdr:cNvPr id="87"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6939200"/>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564</xdr:row>
      <xdr:rowOff>122090</xdr:rowOff>
    </xdr:to>
    <xdr:pic>
      <xdr:nvPicPr>
        <xdr:cNvPr id="88"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5461956"/>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564</xdr:row>
      <xdr:rowOff>122090</xdr:rowOff>
    </xdr:to>
    <xdr:pic>
      <xdr:nvPicPr>
        <xdr:cNvPr id="89"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5461956"/>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90" name="Picture 1" hidden="1"/>
        <xdr:cNvPicPr>
          <a:picLocks noGrp="1" noChangeAspect="1" noChangeArrowheads="1"/>
        </xdr:cNvPicPr>
      </xdr:nvPicPr>
      <xdr:blipFill>
        <a:blip xmlns:r="http://schemas.openxmlformats.org/officeDocument/2006/relationships" r:embed="rId3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91" name="Picture 2" hidden="1"/>
        <xdr:cNvPicPr>
          <a:picLocks noGrp="1" noChangeAspect="1" noChangeArrowheads="1"/>
        </xdr:cNvPicPr>
      </xdr:nvPicPr>
      <xdr:blipFill>
        <a:blip xmlns:r="http://schemas.openxmlformats.org/officeDocument/2006/relationships" r:embed="rId3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92" name="Picture 1" hidden="1"/>
        <xdr:cNvPicPr>
          <a:picLocks noGrp="1" noChangeAspect="1" noChangeArrowheads="1"/>
        </xdr:cNvPicPr>
      </xdr:nvPicPr>
      <xdr:blipFill>
        <a:blip xmlns:r="http://schemas.openxmlformats.org/officeDocument/2006/relationships" r:embed="rId32"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93" name="Picture 2" hidden="1"/>
        <xdr:cNvPicPr>
          <a:picLocks noGrp="1" noChangeAspect="1" noChangeArrowheads="1"/>
        </xdr:cNvPicPr>
      </xdr:nvPicPr>
      <xdr:blipFill>
        <a:blip xmlns:r="http://schemas.openxmlformats.org/officeDocument/2006/relationships" r:embed="rId33"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94" name="Picture 1" hidden="1"/>
        <xdr:cNvPicPr>
          <a:picLocks noGrp="1" noChangeAspect="1" noChangeArrowheads="1"/>
        </xdr:cNvPicPr>
      </xdr:nvPicPr>
      <xdr:blipFill>
        <a:blip xmlns:r="http://schemas.openxmlformats.org/officeDocument/2006/relationships" r:embed="rId34"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95" name="Picture 2" hidden="1"/>
        <xdr:cNvPicPr>
          <a:picLocks noGrp="1" noChangeAspect="1" noChangeArrowheads="1"/>
        </xdr:cNvPicPr>
      </xdr:nvPicPr>
      <xdr:blipFill>
        <a:blip xmlns:r="http://schemas.openxmlformats.org/officeDocument/2006/relationships" r:embed="rId35"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96" name="Picture 1" hidden="1"/>
        <xdr:cNvPicPr>
          <a:picLocks noGrp="1" noChangeAspect="1" noChangeArrowheads="1"/>
        </xdr:cNvPicPr>
      </xdr:nvPicPr>
      <xdr:blipFill>
        <a:blip xmlns:r="http://schemas.openxmlformats.org/officeDocument/2006/relationships" r:embed="rId36"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97" name="Picture 2" hidden="1"/>
        <xdr:cNvPicPr>
          <a:picLocks noGrp="1" noChangeAspect="1" noChangeArrowheads="1"/>
        </xdr:cNvPicPr>
      </xdr:nvPicPr>
      <xdr:blipFill>
        <a:blip xmlns:r="http://schemas.openxmlformats.org/officeDocument/2006/relationships" r:embed="rId37"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sp macro="" textlink="">
      <xdr:nvSpPr>
        <xdr:cNvPr id="98"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190500</xdr:colOff>
      <xdr:row>221</xdr:row>
      <xdr:rowOff>142875</xdr:rowOff>
    </xdr:to>
    <xdr:sp macro="" textlink="">
      <xdr:nvSpPr>
        <xdr:cNvPr id="99"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190500</xdr:colOff>
      <xdr:row>221</xdr:row>
      <xdr:rowOff>142875</xdr:rowOff>
    </xdr:to>
    <xdr:sp macro="" textlink="">
      <xdr:nvSpPr>
        <xdr:cNvPr id="100"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190500</xdr:colOff>
      <xdr:row>221</xdr:row>
      <xdr:rowOff>142875</xdr:rowOff>
    </xdr:to>
    <xdr:sp macro="" textlink="">
      <xdr:nvSpPr>
        <xdr:cNvPr id="101"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190500</xdr:colOff>
      <xdr:row>221</xdr:row>
      <xdr:rowOff>142875</xdr:rowOff>
    </xdr:to>
    <xdr:pic>
      <xdr:nvPicPr>
        <xdr:cNvPr id="102" name="Picture 1" hidden="1"/>
        <xdr:cNvPicPr>
          <a:picLocks noGrp="1" noChangeAspect="1" noChangeArrowheads="1"/>
        </xdr:cNvPicPr>
      </xdr:nvPicPr>
      <xdr:blipFill>
        <a:blip xmlns:r="http://schemas.openxmlformats.org/officeDocument/2006/relationships" r:embed="rId38"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03" name="Picture 2" hidden="1"/>
        <xdr:cNvPicPr>
          <a:picLocks noGrp="1" noChangeAspect="1" noChangeArrowheads="1"/>
        </xdr:cNvPicPr>
      </xdr:nvPicPr>
      <xdr:blipFill>
        <a:blip xmlns:r="http://schemas.openxmlformats.org/officeDocument/2006/relationships" r:embed="rId39"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04" name="Picture 1" hidden="1"/>
        <xdr:cNvPicPr>
          <a:picLocks noGrp="1" noChangeAspect="1" noChangeArrowheads="1"/>
        </xdr:cNvPicPr>
      </xdr:nvPicPr>
      <xdr:blipFill>
        <a:blip xmlns:r="http://schemas.openxmlformats.org/officeDocument/2006/relationships" r:embed="rId4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05" name="Picture 2" hidden="1"/>
        <xdr:cNvPicPr>
          <a:picLocks noGrp="1" noChangeAspect="1" noChangeArrowheads="1"/>
        </xdr:cNvPicPr>
      </xdr:nvPicPr>
      <xdr:blipFill>
        <a:blip xmlns:r="http://schemas.openxmlformats.org/officeDocument/2006/relationships" r:embed="rId4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307</xdr:row>
      <xdr:rowOff>203488</xdr:rowOff>
    </xdr:to>
    <xdr:pic>
      <xdr:nvPicPr>
        <xdr:cNvPr id="106" name="Picture 1" hidden="1"/>
        <xdr:cNvPicPr>
          <a:picLocks noGrp="1" noChangeAspect="1" noChangeArrowheads="1"/>
        </xdr:cNvPicPr>
      </xdr:nvPicPr>
      <xdr:blipFill>
        <a:blip xmlns:r="http://schemas.openxmlformats.org/officeDocument/2006/relationships" r:embed="rId42"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307</xdr:row>
      <xdr:rowOff>203488</xdr:rowOff>
    </xdr:to>
    <xdr:pic>
      <xdr:nvPicPr>
        <xdr:cNvPr id="107" name="Picture 2" hidden="1"/>
        <xdr:cNvPicPr>
          <a:picLocks noGrp="1" noChangeAspect="1" noChangeArrowheads="1"/>
        </xdr:cNvPicPr>
      </xdr:nvPicPr>
      <xdr:blipFill>
        <a:blip xmlns:r="http://schemas.openxmlformats.org/officeDocument/2006/relationships" r:embed="rId43"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307</xdr:row>
      <xdr:rowOff>203488</xdr:rowOff>
    </xdr:to>
    <xdr:pic>
      <xdr:nvPicPr>
        <xdr:cNvPr id="108" name="Picture 1" hidden="1"/>
        <xdr:cNvPicPr>
          <a:picLocks noGrp="1" noChangeAspect="1" noChangeArrowheads="1"/>
        </xdr:cNvPicPr>
      </xdr:nvPicPr>
      <xdr:blipFill>
        <a:blip xmlns:r="http://schemas.openxmlformats.org/officeDocument/2006/relationships" r:embed="rId44"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307</xdr:row>
      <xdr:rowOff>203488</xdr:rowOff>
    </xdr:to>
    <xdr:pic>
      <xdr:nvPicPr>
        <xdr:cNvPr id="109" name="Picture 2" hidden="1"/>
        <xdr:cNvPicPr>
          <a:picLocks noGrp="1" noChangeAspect="1" noChangeArrowheads="1"/>
        </xdr:cNvPicPr>
      </xdr:nvPicPr>
      <xdr:blipFill>
        <a:blip xmlns:r="http://schemas.openxmlformats.org/officeDocument/2006/relationships" r:embed="rId45"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0"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1"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2"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3"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4" name="Picture 1" hidden="1"/>
        <xdr:cNvPicPr>
          <a:picLocks noGrp="1" noChangeAspect="1" noChangeArrowheads="1"/>
        </xdr:cNvPicPr>
      </xdr:nvPicPr>
      <xdr:blipFill>
        <a:blip xmlns:r="http://schemas.openxmlformats.org/officeDocument/2006/relationships" r:embed="rId46"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5" name="Picture 2" hidden="1"/>
        <xdr:cNvPicPr>
          <a:picLocks noGrp="1" noChangeAspect="1" noChangeArrowheads="1"/>
        </xdr:cNvPicPr>
      </xdr:nvPicPr>
      <xdr:blipFill>
        <a:blip xmlns:r="http://schemas.openxmlformats.org/officeDocument/2006/relationships" r:embed="rId47"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6" name="Picture 1" hidden="1"/>
        <xdr:cNvPicPr>
          <a:picLocks noGrp="1" noChangeAspect="1" noChangeArrowheads="1"/>
        </xdr:cNvPicPr>
      </xdr:nvPicPr>
      <xdr:blipFill>
        <a:blip xmlns:r="http://schemas.openxmlformats.org/officeDocument/2006/relationships" r:embed="rId48"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221</xdr:row>
      <xdr:rowOff>0</xdr:rowOff>
    </xdr:from>
    <xdr:to>
      <xdr:col>0</xdr:col>
      <xdr:colOff>190500</xdr:colOff>
      <xdr:row>221</xdr:row>
      <xdr:rowOff>142875</xdr:rowOff>
    </xdr:to>
    <xdr:pic>
      <xdr:nvPicPr>
        <xdr:cNvPr id="117" name="Picture 2" hidden="1"/>
        <xdr:cNvPicPr>
          <a:picLocks noGrp="1" noChangeAspect="1" noChangeArrowheads="1"/>
        </xdr:cNvPicPr>
      </xdr:nvPicPr>
      <xdr:blipFill>
        <a:blip xmlns:r="http://schemas.openxmlformats.org/officeDocument/2006/relationships" r:embed="rId49"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321</xdr:row>
      <xdr:rowOff>113434</xdr:rowOff>
    </xdr:to>
    <xdr:pic>
      <xdr:nvPicPr>
        <xdr:cNvPr id="118"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321</xdr:row>
      <xdr:rowOff>113434</xdr:rowOff>
    </xdr:to>
    <xdr:pic>
      <xdr:nvPicPr>
        <xdr:cNvPr id="119"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321</xdr:row>
      <xdr:rowOff>113434</xdr:rowOff>
    </xdr:to>
    <xdr:pic>
      <xdr:nvPicPr>
        <xdr:cNvPr id="120"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321</xdr:row>
      <xdr:rowOff>113434</xdr:rowOff>
    </xdr:to>
    <xdr:pic>
      <xdr:nvPicPr>
        <xdr:cNvPr id="121"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321</xdr:row>
      <xdr:rowOff>113434</xdr:rowOff>
    </xdr:to>
    <xdr:pic>
      <xdr:nvPicPr>
        <xdr:cNvPr id="122" name="Picture 1" hidden="1"/>
        <xdr:cNvPicPr>
          <a:picLocks noGrp="1" noChangeAspect="1" noChangeArrowheads="1"/>
        </xdr:cNvPicPr>
      </xdr:nvPicPr>
      <xdr:blipFill>
        <a:blip xmlns:r="http://schemas.openxmlformats.org/officeDocument/2006/relationships" r:embed="rId50"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321</xdr:row>
      <xdr:rowOff>113434</xdr:rowOff>
    </xdr:to>
    <xdr:pic>
      <xdr:nvPicPr>
        <xdr:cNvPr id="123" name="Picture 2" hidden="1"/>
        <xdr:cNvPicPr>
          <a:picLocks noGrp="1" noChangeAspect="1" noChangeArrowheads="1"/>
        </xdr:cNvPicPr>
      </xdr:nvPicPr>
      <xdr:blipFill>
        <a:blip xmlns:r="http://schemas.openxmlformats.org/officeDocument/2006/relationships" r:embed="rId5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321</xdr:row>
      <xdr:rowOff>113434</xdr:rowOff>
    </xdr:to>
    <xdr:pic>
      <xdr:nvPicPr>
        <xdr:cNvPr id="124" name="Picture 1" hidden="1"/>
        <xdr:cNvPicPr>
          <a:picLocks noGrp="1" noChangeAspect="1" noChangeArrowheads="1"/>
        </xdr:cNvPicPr>
      </xdr:nvPicPr>
      <xdr:blipFill>
        <a:blip xmlns:r="http://schemas.openxmlformats.org/officeDocument/2006/relationships" r:embed="rId52"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321</xdr:row>
      <xdr:rowOff>113434</xdr:rowOff>
    </xdr:to>
    <xdr:pic>
      <xdr:nvPicPr>
        <xdr:cNvPr id="125" name="Picture 2" hidden="1"/>
        <xdr:cNvPicPr>
          <a:picLocks noGrp="1" noChangeAspect="1" noChangeArrowheads="1"/>
        </xdr:cNvPicPr>
      </xdr:nvPicPr>
      <xdr:blipFill>
        <a:blip xmlns:r="http://schemas.openxmlformats.org/officeDocument/2006/relationships" r:embed="rId53"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550</xdr:row>
      <xdr:rowOff>25112</xdr:rowOff>
    </xdr:to>
    <xdr:pic>
      <xdr:nvPicPr>
        <xdr:cNvPr id="126"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550</xdr:row>
      <xdr:rowOff>25112</xdr:rowOff>
    </xdr:to>
    <xdr:pic>
      <xdr:nvPicPr>
        <xdr:cNvPr id="127"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543</xdr:row>
      <xdr:rowOff>161060</xdr:rowOff>
    </xdr:to>
    <xdr:pic>
      <xdr:nvPicPr>
        <xdr:cNvPr id="128"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543</xdr:row>
      <xdr:rowOff>161060</xdr:rowOff>
    </xdr:to>
    <xdr:pic>
      <xdr:nvPicPr>
        <xdr:cNvPr id="129"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432</xdr:row>
      <xdr:rowOff>55417</xdr:rowOff>
    </xdr:to>
    <xdr:pic>
      <xdr:nvPicPr>
        <xdr:cNvPr id="13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432</xdr:row>
      <xdr:rowOff>55417</xdr:rowOff>
    </xdr:to>
    <xdr:pic>
      <xdr:nvPicPr>
        <xdr:cNvPr id="13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432</xdr:row>
      <xdr:rowOff>55417</xdr:rowOff>
    </xdr:to>
    <xdr:pic>
      <xdr:nvPicPr>
        <xdr:cNvPr id="13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432</xdr:row>
      <xdr:rowOff>55417</xdr:rowOff>
    </xdr:to>
    <xdr:pic>
      <xdr:nvPicPr>
        <xdr:cNvPr id="13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34"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54"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35"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55"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36"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56"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37"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57"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38" name="Picture 1" hidden="1"/>
        <xdr:cNvPicPr>
          <a:picLocks noGrp="1" noChangeAspect="1" noChangeArrowheads="1"/>
        </xdr:cNvPicPr>
      </xdr:nvPicPr>
      <xdr:blipFill>
        <a:blip xmlns:r="http://schemas.openxmlformats.org/officeDocument/2006/relationships" r:embed="rId58"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39" name="Picture 2" hidden="1"/>
        <xdr:cNvPicPr>
          <a:picLocks noGrp="1" noChangeAspect="1" noChangeArrowheads="1"/>
        </xdr:cNvPicPr>
      </xdr:nvPicPr>
      <xdr:blipFill>
        <a:blip xmlns:r="http://schemas.openxmlformats.org/officeDocument/2006/relationships" r:embed="rId59"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40" name="Picture 1" hidden="1"/>
        <xdr:cNvPicPr>
          <a:picLocks noGrp="1" noChangeAspect="1" noChangeArrowheads="1"/>
        </xdr:cNvPicPr>
      </xdr:nvPicPr>
      <xdr:blipFill>
        <a:blip xmlns:r="http://schemas.openxmlformats.org/officeDocument/2006/relationships" r:embed="rId60"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41" name="Picture 2" hidden="1"/>
        <xdr:cNvPicPr>
          <a:picLocks noGrp="1" noChangeAspect="1" noChangeArrowheads="1"/>
        </xdr:cNvPicPr>
      </xdr:nvPicPr>
      <xdr:blipFill>
        <a:blip xmlns:r="http://schemas.openxmlformats.org/officeDocument/2006/relationships" r:embed="rId6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50" name="Picture 1" hidden="1">
          <a:extLst>
            <a:ext uri="{FF2B5EF4-FFF2-40B4-BE49-F238E27FC236}">
              <a16:creationId xmlns:a16="http://schemas.microsoft.com/office/drawing/2014/main" xmlns="" id="{00000000-0008-0000-0000-00002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51" name="Picture 2" hidden="1">
          <a:extLst>
            <a:ext uri="{FF2B5EF4-FFF2-40B4-BE49-F238E27FC236}">
              <a16:creationId xmlns:a16="http://schemas.microsoft.com/office/drawing/2014/main" xmlns="" id="{00000000-0008-0000-0000-00002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52" name="Picture 1" hidden="1">
          <a:extLst>
            <a:ext uri="{FF2B5EF4-FFF2-40B4-BE49-F238E27FC236}">
              <a16:creationId xmlns:a16="http://schemas.microsoft.com/office/drawing/2014/main" xmlns="" id="{00000000-0008-0000-00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53" name="Picture 2" hidden="1">
          <a:extLst>
            <a:ext uri="{FF2B5EF4-FFF2-40B4-BE49-F238E27FC236}">
              <a16:creationId xmlns:a16="http://schemas.microsoft.com/office/drawing/2014/main" xmlns="" id="{00000000-0008-0000-00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54" name="Picture 1" hidden="1">
          <a:extLst>
            <a:ext uri="{FF2B5EF4-FFF2-40B4-BE49-F238E27FC236}">
              <a16:creationId xmlns:a16="http://schemas.microsoft.com/office/drawing/2014/main" xmlns="" id="{00000000-0008-0000-00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254</xdr:row>
      <xdr:rowOff>0</xdr:rowOff>
    </xdr:from>
    <xdr:to>
      <xdr:col>0</xdr:col>
      <xdr:colOff>190500</xdr:colOff>
      <xdr:row>254</xdr:row>
      <xdr:rowOff>142875</xdr:rowOff>
    </xdr:to>
    <xdr:pic>
      <xdr:nvPicPr>
        <xdr:cNvPr id="155" name="Picture 2" hidden="1">
          <a:extLst>
            <a:ext uri="{FF2B5EF4-FFF2-40B4-BE49-F238E27FC236}">
              <a16:creationId xmlns:a16="http://schemas.microsoft.com/office/drawing/2014/main" xmlns="" id="{00000000-0008-0000-00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131</xdr:row>
      <xdr:rowOff>0</xdr:rowOff>
    </xdr:from>
    <xdr:to>
      <xdr:col>0</xdr:col>
      <xdr:colOff>190500</xdr:colOff>
      <xdr:row>131</xdr:row>
      <xdr:rowOff>142875</xdr:rowOff>
    </xdr:to>
    <xdr:pic>
      <xdr:nvPicPr>
        <xdr:cNvPr id="156" name="Picture 1" hidden="1">
          <a:extLst>
            <a:ext uri="{FF2B5EF4-FFF2-40B4-BE49-F238E27FC236}">
              <a16:creationId xmlns:a16="http://schemas.microsoft.com/office/drawing/2014/main" xmlns="" id="{00000000-0008-0000-0000-00002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131</xdr:row>
      <xdr:rowOff>0</xdr:rowOff>
    </xdr:from>
    <xdr:to>
      <xdr:col>0</xdr:col>
      <xdr:colOff>190500</xdr:colOff>
      <xdr:row>131</xdr:row>
      <xdr:rowOff>142875</xdr:rowOff>
    </xdr:to>
    <xdr:pic>
      <xdr:nvPicPr>
        <xdr:cNvPr id="157" name="Picture 2" hidden="1">
          <a:extLst>
            <a:ext uri="{FF2B5EF4-FFF2-40B4-BE49-F238E27FC236}">
              <a16:creationId xmlns:a16="http://schemas.microsoft.com/office/drawing/2014/main" xmlns="" id="{00000000-0008-0000-0000-00002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282</xdr:row>
      <xdr:rowOff>142875</xdr:rowOff>
    </xdr:to>
    <xdr:pic>
      <xdr:nvPicPr>
        <xdr:cNvPr id="158" name="Picture 1" hidden="1">
          <a:extLst>
            <a:ext uri="{FF2B5EF4-FFF2-40B4-BE49-F238E27FC236}">
              <a16:creationId xmlns:a16="http://schemas.microsoft.com/office/drawing/2014/main" xmlns="" id="{00000000-0008-0000-00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282</xdr:row>
      <xdr:rowOff>142875</xdr:rowOff>
    </xdr:to>
    <xdr:pic>
      <xdr:nvPicPr>
        <xdr:cNvPr id="159" name="Picture 2" hidden="1">
          <a:extLst>
            <a:ext uri="{FF2B5EF4-FFF2-40B4-BE49-F238E27FC236}">
              <a16:creationId xmlns:a16="http://schemas.microsoft.com/office/drawing/2014/main" xmlns="" id="{00000000-0008-0000-00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306</xdr:row>
      <xdr:rowOff>77932</xdr:rowOff>
    </xdr:to>
    <xdr:pic>
      <xdr:nvPicPr>
        <xdr:cNvPr id="160"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306</xdr:row>
      <xdr:rowOff>77932</xdr:rowOff>
    </xdr:to>
    <xdr:pic>
      <xdr:nvPicPr>
        <xdr:cNvPr id="161"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306</xdr:row>
      <xdr:rowOff>77932</xdr:rowOff>
    </xdr:to>
    <xdr:pic>
      <xdr:nvPicPr>
        <xdr:cNvPr id="162"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306</xdr:row>
      <xdr:rowOff>77932</xdr:rowOff>
    </xdr:to>
    <xdr:pic>
      <xdr:nvPicPr>
        <xdr:cNvPr id="163"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306</xdr:row>
      <xdr:rowOff>77932</xdr:rowOff>
    </xdr:to>
    <xdr:pic>
      <xdr:nvPicPr>
        <xdr:cNvPr id="164" name="Picture 1" hidden="1"/>
        <xdr:cNvPicPr>
          <a:picLocks noGrp="1" noChangeAspect="1" noChangeArrowheads="1"/>
        </xdr:cNvPicPr>
      </xdr:nvPicPr>
      <xdr:blipFill>
        <a:blip xmlns:r="http://schemas.openxmlformats.org/officeDocument/2006/relationships" r:embed="rId62"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306</xdr:row>
      <xdr:rowOff>77932</xdr:rowOff>
    </xdr:to>
    <xdr:pic>
      <xdr:nvPicPr>
        <xdr:cNvPr id="165" name="Picture 2" hidden="1"/>
        <xdr:cNvPicPr>
          <a:picLocks noGrp="1" noChangeAspect="1" noChangeArrowheads="1"/>
        </xdr:cNvPicPr>
      </xdr:nvPicPr>
      <xdr:blipFill>
        <a:blip xmlns:r="http://schemas.openxmlformats.org/officeDocument/2006/relationships" r:embed="rId63"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306</xdr:row>
      <xdr:rowOff>77932</xdr:rowOff>
    </xdr:to>
    <xdr:pic>
      <xdr:nvPicPr>
        <xdr:cNvPr id="166" name="Picture 1" hidden="1"/>
        <xdr:cNvPicPr>
          <a:picLocks noGrp="1" noChangeAspect="1" noChangeArrowheads="1"/>
        </xdr:cNvPicPr>
      </xdr:nvPicPr>
      <xdr:blipFill>
        <a:blip xmlns:r="http://schemas.openxmlformats.org/officeDocument/2006/relationships" r:embed="rId64"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306</xdr:row>
      <xdr:rowOff>77932</xdr:rowOff>
    </xdr:to>
    <xdr:pic>
      <xdr:nvPicPr>
        <xdr:cNvPr id="167" name="Picture 2" hidden="1"/>
        <xdr:cNvPicPr>
          <a:picLocks noGrp="1" noChangeAspect="1" noChangeArrowheads="1"/>
        </xdr:cNvPicPr>
      </xdr:nvPicPr>
      <xdr:blipFill>
        <a:blip xmlns:r="http://schemas.openxmlformats.org/officeDocument/2006/relationships" r:embed="rId65"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530</xdr:row>
      <xdr:rowOff>63210</xdr:rowOff>
    </xdr:to>
    <xdr:pic>
      <xdr:nvPicPr>
        <xdr:cNvPr id="168"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530</xdr:row>
      <xdr:rowOff>63210</xdr:rowOff>
    </xdr:to>
    <xdr:pic>
      <xdr:nvPicPr>
        <xdr:cNvPr id="169"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525</xdr:row>
      <xdr:rowOff>6062</xdr:rowOff>
    </xdr:to>
    <xdr:pic>
      <xdr:nvPicPr>
        <xdr:cNvPr id="170"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525</xdr:row>
      <xdr:rowOff>6062</xdr:rowOff>
    </xdr:to>
    <xdr:pic>
      <xdr:nvPicPr>
        <xdr:cNvPr id="171"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385</xdr:row>
      <xdr:rowOff>26842</xdr:rowOff>
    </xdr:to>
    <xdr:pic>
      <xdr:nvPicPr>
        <xdr:cNvPr id="17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385</xdr:row>
      <xdr:rowOff>26842</xdr:rowOff>
    </xdr:to>
    <xdr:pic>
      <xdr:nvPicPr>
        <xdr:cNvPr id="17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385</xdr:row>
      <xdr:rowOff>26842</xdr:rowOff>
    </xdr:to>
    <xdr:pic>
      <xdr:nvPicPr>
        <xdr:cNvPr id="17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twoCellAnchor editAs="oneCell">
    <xdr:from>
      <xdr:col>0</xdr:col>
      <xdr:colOff>0</xdr:colOff>
      <xdr:row>282</xdr:row>
      <xdr:rowOff>0</xdr:rowOff>
    </xdr:from>
    <xdr:to>
      <xdr:col>0</xdr:col>
      <xdr:colOff>190500</xdr:colOff>
      <xdr:row>385</xdr:row>
      <xdr:rowOff>26842</xdr:rowOff>
    </xdr:to>
    <xdr:pic>
      <xdr:nvPicPr>
        <xdr:cNvPr id="175"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11"/>
  <sheetViews>
    <sheetView tabSelected="1" view="pageBreakPreview" zoomScale="110" zoomScaleNormal="100" zoomScaleSheetLayoutView="110" workbookViewId="0">
      <selection activeCell="C1" sqref="C1:F1"/>
    </sheetView>
  </sheetViews>
  <sheetFormatPr defaultRowHeight="12.75"/>
  <cols>
    <col min="1" max="1" width="68" style="15" customWidth="1"/>
    <col min="2" max="2" width="10.28515625" style="22" customWidth="1"/>
    <col min="3" max="3" width="4.7109375" style="22" customWidth="1"/>
    <col min="4" max="4" width="4.140625" style="22" customWidth="1"/>
    <col min="5" max="5" width="5.5703125" style="22" customWidth="1"/>
    <col min="6" max="6" width="15.28515625" style="5" customWidth="1"/>
    <col min="7" max="7" width="16.7109375" style="4" customWidth="1"/>
    <col min="8" max="16384" width="9.140625" style="4"/>
  </cols>
  <sheetData>
    <row r="1" spans="1:7" ht="120.75" customHeight="1">
      <c r="A1" s="29"/>
      <c r="B1" s="30"/>
      <c r="C1" s="47" t="s">
        <v>503</v>
      </c>
      <c r="D1" s="47"/>
      <c r="E1" s="47"/>
      <c r="F1" s="47"/>
    </row>
    <row r="2" spans="1:7" ht="34.5" customHeight="1">
      <c r="A2" s="46" t="s">
        <v>403</v>
      </c>
      <c r="B2" s="46"/>
      <c r="C2" s="46"/>
      <c r="D2" s="46"/>
      <c r="E2" s="46"/>
      <c r="F2" s="46"/>
    </row>
    <row r="3" spans="1:7">
      <c r="A3" s="45" t="s">
        <v>52</v>
      </c>
      <c r="B3" s="45"/>
      <c r="C3" s="45"/>
      <c r="D3" s="45"/>
      <c r="E3" s="45"/>
      <c r="F3" s="24" t="s">
        <v>402</v>
      </c>
      <c r="G3" s="24"/>
    </row>
    <row r="4" spans="1:7" ht="74.25" customHeight="1">
      <c r="A4" s="6" t="s">
        <v>25</v>
      </c>
      <c r="B4" s="8" t="s">
        <v>28</v>
      </c>
      <c r="C4" s="7" t="s">
        <v>26</v>
      </c>
      <c r="D4" s="7" t="s">
        <v>27</v>
      </c>
      <c r="E4" s="19" t="s">
        <v>2</v>
      </c>
      <c r="F4" s="18" t="s">
        <v>160</v>
      </c>
    </row>
    <row r="5" spans="1:7" s="31" customFormat="1">
      <c r="A5" s="16" t="s">
        <v>29</v>
      </c>
      <c r="B5" s="20"/>
      <c r="C5" s="20"/>
      <c r="D5" s="20"/>
      <c r="E5" s="20"/>
      <c r="F5" s="1">
        <f>F6+F19+F21+F40+F42+F44+F47+F49+F75+F82+F85+F128+F136+F140+F142+F150+F219+F222+F228+F236+F238+F255+F273+F277+F281+F283</f>
        <v>2058762461.5500002</v>
      </c>
    </row>
    <row r="6" spans="1:7" s="23" customFormat="1" ht="15.75" customHeight="1">
      <c r="A6" s="32" t="s">
        <v>489</v>
      </c>
      <c r="B6" s="33" t="s">
        <v>158</v>
      </c>
      <c r="C6" s="33"/>
      <c r="D6" s="33"/>
      <c r="E6" s="33"/>
      <c r="F6" s="34">
        <f>F7+F8+F9+F10+F11+F12+F13+F14+F15+F16+F17+F18</f>
        <v>38697555.649999999</v>
      </c>
    </row>
    <row r="7" spans="1:7" ht="76.5">
      <c r="A7" s="13" t="s">
        <v>333</v>
      </c>
      <c r="B7" s="21" t="s">
        <v>159</v>
      </c>
      <c r="C7" s="21" t="s">
        <v>30</v>
      </c>
      <c r="D7" s="21" t="s">
        <v>41</v>
      </c>
      <c r="E7" s="21" t="s">
        <v>44</v>
      </c>
      <c r="F7" s="2">
        <f>38212363.37+38250.61</f>
        <v>38250613.979999997</v>
      </c>
    </row>
    <row r="8" spans="1:7" ht="25.5">
      <c r="A8" s="13" t="s">
        <v>490</v>
      </c>
      <c r="B8" s="21" t="s">
        <v>478</v>
      </c>
      <c r="C8" s="21" t="s">
        <v>33</v>
      </c>
      <c r="D8" s="21" t="s">
        <v>35</v>
      </c>
      <c r="E8" s="21" t="s">
        <v>43</v>
      </c>
      <c r="F8" s="2">
        <v>86195.17</v>
      </c>
    </row>
    <row r="9" spans="1:7" ht="25.5">
      <c r="A9" s="13" t="s">
        <v>491</v>
      </c>
      <c r="B9" s="21" t="s">
        <v>479</v>
      </c>
      <c r="C9" s="21" t="s">
        <v>37</v>
      </c>
      <c r="D9" s="21" t="s">
        <v>31</v>
      </c>
      <c r="E9" s="21" t="s">
        <v>43</v>
      </c>
      <c r="F9" s="2">
        <v>3000</v>
      </c>
    </row>
    <row r="10" spans="1:7" ht="25.5">
      <c r="A10" s="13" t="s">
        <v>492</v>
      </c>
      <c r="B10" s="21" t="s">
        <v>480</v>
      </c>
      <c r="C10" s="21" t="s">
        <v>37</v>
      </c>
      <c r="D10" s="21" t="s">
        <v>31</v>
      </c>
      <c r="E10" s="21" t="s">
        <v>43</v>
      </c>
      <c r="F10" s="2">
        <v>40000</v>
      </c>
    </row>
    <row r="11" spans="1:7" ht="38.25">
      <c r="A11" s="13" t="s">
        <v>493</v>
      </c>
      <c r="B11" s="21" t="s">
        <v>481</v>
      </c>
      <c r="C11" s="21" t="s">
        <v>37</v>
      </c>
      <c r="D11" s="21" t="s">
        <v>31</v>
      </c>
      <c r="E11" s="21" t="s">
        <v>43</v>
      </c>
      <c r="F11" s="2">
        <v>10000</v>
      </c>
    </row>
    <row r="12" spans="1:7" ht="27" customHeight="1">
      <c r="A12" s="13" t="s">
        <v>500</v>
      </c>
      <c r="B12" s="21" t="s">
        <v>482</v>
      </c>
      <c r="C12" s="21" t="s">
        <v>37</v>
      </c>
      <c r="D12" s="21" t="s">
        <v>31</v>
      </c>
      <c r="E12" s="21" t="s">
        <v>43</v>
      </c>
      <c r="F12" s="2">
        <v>10000</v>
      </c>
    </row>
    <row r="13" spans="1:7" ht="27" customHeight="1">
      <c r="A13" s="13" t="s">
        <v>494</v>
      </c>
      <c r="B13" s="21" t="s">
        <v>483</v>
      </c>
      <c r="C13" s="21" t="s">
        <v>37</v>
      </c>
      <c r="D13" s="21" t="s">
        <v>31</v>
      </c>
      <c r="E13" s="21" t="s">
        <v>43</v>
      </c>
      <c r="F13" s="2">
        <v>24000</v>
      </c>
    </row>
    <row r="14" spans="1:7" ht="42" customHeight="1">
      <c r="A14" s="13" t="s">
        <v>495</v>
      </c>
      <c r="B14" s="21" t="s">
        <v>484</v>
      </c>
      <c r="C14" s="21" t="s">
        <v>40</v>
      </c>
      <c r="D14" s="21" t="s">
        <v>32</v>
      </c>
      <c r="E14" s="21" t="s">
        <v>0</v>
      </c>
      <c r="F14" s="2">
        <v>50246.5</v>
      </c>
    </row>
    <row r="15" spans="1:7" ht="39.75" customHeight="1">
      <c r="A15" s="13" t="s">
        <v>496</v>
      </c>
      <c r="B15" s="21" t="s">
        <v>485</v>
      </c>
      <c r="C15" s="21" t="s">
        <v>38</v>
      </c>
      <c r="D15" s="21" t="s">
        <v>30</v>
      </c>
      <c r="E15" s="21" t="s">
        <v>0</v>
      </c>
      <c r="F15" s="2">
        <v>64000</v>
      </c>
    </row>
    <row r="16" spans="1:7" ht="27" customHeight="1">
      <c r="A16" s="13" t="s">
        <v>497</v>
      </c>
      <c r="B16" s="21" t="s">
        <v>486</v>
      </c>
      <c r="C16" s="21" t="s">
        <v>38</v>
      </c>
      <c r="D16" s="21" t="s">
        <v>32</v>
      </c>
      <c r="E16" s="21" t="s">
        <v>0</v>
      </c>
      <c r="F16" s="2">
        <v>100000</v>
      </c>
    </row>
    <row r="17" spans="1:10" ht="41.25" customHeight="1">
      <c r="A17" s="13" t="s">
        <v>498</v>
      </c>
      <c r="B17" s="21" t="s">
        <v>487</v>
      </c>
      <c r="C17" s="21" t="s">
        <v>38</v>
      </c>
      <c r="D17" s="21" t="s">
        <v>30</v>
      </c>
      <c r="E17" s="21" t="s">
        <v>0</v>
      </c>
      <c r="F17" s="2">
        <v>58500</v>
      </c>
    </row>
    <row r="18" spans="1:10" ht="37.5" customHeight="1">
      <c r="A18" s="13" t="s">
        <v>499</v>
      </c>
      <c r="B18" s="21" t="s">
        <v>488</v>
      </c>
      <c r="C18" s="21" t="s">
        <v>38</v>
      </c>
      <c r="D18" s="21" t="s">
        <v>30</v>
      </c>
      <c r="E18" s="21" t="s">
        <v>0</v>
      </c>
      <c r="F18" s="2">
        <v>1000</v>
      </c>
    </row>
    <row r="19" spans="1:10" s="23" customFormat="1" ht="27" customHeight="1">
      <c r="A19" s="35" t="s">
        <v>404</v>
      </c>
      <c r="B19" s="33" t="s">
        <v>173</v>
      </c>
      <c r="C19" s="33"/>
      <c r="D19" s="33"/>
      <c r="E19" s="33"/>
      <c r="F19" s="34">
        <f>F20</f>
        <v>108000</v>
      </c>
    </row>
    <row r="20" spans="1:10" ht="25.5">
      <c r="A20" s="10" t="s">
        <v>310</v>
      </c>
      <c r="B20" s="21" t="s">
        <v>174</v>
      </c>
      <c r="C20" s="21" t="s">
        <v>172</v>
      </c>
      <c r="D20" s="21" t="s">
        <v>30</v>
      </c>
      <c r="E20" s="21" t="s">
        <v>43</v>
      </c>
      <c r="F20" s="2">
        <v>108000</v>
      </c>
    </row>
    <row r="21" spans="1:10" s="23" customFormat="1" ht="15" customHeight="1">
      <c r="A21" s="36" t="s">
        <v>56</v>
      </c>
      <c r="B21" s="33" t="s">
        <v>55</v>
      </c>
      <c r="C21" s="33"/>
      <c r="D21" s="33"/>
      <c r="E21" s="33"/>
      <c r="F21" s="34">
        <f>F22+F23+F24+F25+F26+F27+F28+F29+F30+F31+F32+F33+F34+F35+F36+F37+F38+F39</f>
        <v>550470</v>
      </c>
    </row>
    <row r="22" spans="1:10" ht="25.5">
      <c r="A22" s="10" t="s">
        <v>232</v>
      </c>
      <c r="B22" s="21" t="s">
        <v>58</v>
      </c>
      <c r="C22" s="21" t="s">
        <v>30</v>
      </c>
      <c r="D22" s="21" t="s">
        <v>31</v>
      </c>
      <c r="E22" s="21" t="s">
        <v>43</v>
      </c>
      <c r="F22" s="2">
        <v>15000</v>
      </c>
    </row>
    <row r="23" spans="1:10" ht="25.5">
      <c r="A23" s="10" t="s">
        <v>232</v>
      </c>
      <c r="B23" s="21" t="s">
        <v>58</v>
      </c>
      <c r="C23" s="21" t="s">
        <v>30</v>
      </c>
      <c r="D23" s="21" t="s">
        <v>33</v>
      </c>
      <c r="E23" s="21" t="s">
        <v>43</v>
      </c>
      <c r="F23" s="2">
        <v>50000</v>
      </c>
      <c r="J23" s="28"/>
    </row>
    <row r="24" spans="1:10" ht="25.5">
      <c r="A24" s="10" t="s">
        <v>232</v>
      </c>
      <c r="B24" s="21" t="s">
        <v>58</v>
      </c>
      <c r="C24" s="21" t="s">
        <v>30</v>
      </c>
      <c r="D24" s="21" t="s">
        <v>34</v>
      </c>
      <c r="E24" s="21" t="s">
        <v>43</v>
      </c>
      <c r="F24" s="2">
        <v>36500</v>
      </c>
    </row>
    <row r="25" spans="1:10" ht="25.5">
      <c r="A25" s="10" t="s">
        <v>232</v>
      </c>
      <c r="B25" s="21" t="s">
        <v>58</v>
      </c>
      <c r="C25" s="21" t="s">
        <v>30</v>
      </c>
      <c r="D25" s="21" t="s">
        <v>41</v>
      </c>
      <c r="E25" s="21" t="s">
        <v>43</v>
      </c>
      <c r="F25" s="2">
        <v>20000</v>
      </c>
    </row>
    <row r="26" spans="1:10" ht="24.75" customHeight="1">
      <c r="A26" s="10" t="s">
        <v>232</v>
      </c>
      <c r="B26" s="3" t="s">
        <v>58</v>
      </c>
      <c r="C26" s="3" t="s">
        <v>37</v>
      </c>
      <c r="D26" s="3" t="s">
        <v>37</v>
      </c>
      <c r="E26" s="3" t="s">
        <v>43</v>
      </c>
      <c r="F26" s="9">
        <v>10000</v>
      </c>
    </row>
    <row r="27" spans="1:10" s="23" customFormat="1" ht="25.5">
      <c r="A27" s="10" t="s">
        <v>232</v>
      </c>
      <c r="B27" s="21" t="s">
        <v>58</v>
      </c>
      <c r="C27" s="21" t="s">
        <v>38</v>
      </c>
      <c r="D27" s="21" t="s">
        <v>35</v>
      </c>
      <c r="E27" s="21" t="s">
        <v>43</v>
      </c>
      <c r="F27" s="9">
        <v>10000</v>
      </c>
    </row>
    <row r="28" spans="1:10" ht="25.5">
      <c r="A28" s="10" t="s">
        <v>232</v>
      </c>
      <c r="B28" s="21" t="s">
        <v>58</v>
      </c>
      <c r="C28" s="21" t="s">
        <v>172</v>
      </c>
      <c r="D28" s="21" t="s">
        <v>33</v>
      </c>
      <c r="E28" s="21" t="s">
        <v>43</v>
      </c>
      <c r="F28" s="2">
        <v>12000</v>
      </c>
    </row>
    <row r="29" spans="1:10" ht="25.5">
      <c r="A29" s="10" t="s">
        <v>232</v>
      </c>
      <c r="B29" s="21" t="s">
        <v>58</v>
      </c>
      <c r="C29" s="21" t="s">
        <v>36</v>
      </c>
      <c r="D29" s="21" t="s">
        <v>34</v>
      </c>
      <c r="E29" s="21" t="s">
        <v>43</v>
      </c>
      <c r="F29" s="2">
        <v>20000</v>
      </c>
    </row>
    <row r="30" spans="1:10" s="23" customFormat="1" ht="27.75" customHeight="1">
      <c r="A30" s="10" t="s">
        <v>232</v>
      </c>
      <c r="B30" s="21" t="s">
        <v>58</v>
      </c>
      <c r="C30" s="21" t="s">
        <v>40</v>
      </c>
      <c r="D30" s="21" t="s">
        <v>37</v>
      </c>
      <c r="E30" s="21" t="s">
        <v>43</v>
      </c>
      <c r="F30" s="2">
        <v>10000</v>
      </c>
    </row>
    <row r="31" spans="1:10" ht="25.5">
      <c r="A31" s="10" t="s">
        <v>233</v>
      </c>
      <c r="B31" s="21" t="s">
        <v>59</v>
      </c>
      <c r="C31" s="21" t="s">
        <v>30</v>
      </c>
      <c r="D31" s="21" t="s">
        <v>31</v>
      </c>
      <c r="E31" s="21" t="s">
        <v>43</v>
      </c>
      <c r="F31" s="2">
        <v>13000</v>
      </c>
    </row>
    <row r="32" spans="1:10" ht="25.5">
      <c r="A32" s="10" t="s">
        <v>233</v>
      </c>
      <c r="B32" s="21" t="s">
        <v>59</v>
      </c>
      <c r="C32" s="21" t="s">
        <v>30</v>
      </c>
      <c r="D32" s="21" t="s">
        <v>33</v>
      </c>
      <c r="E32" s="21" t="s">
        <v>43</v>
      </c>
      <c r="F32" s="2">
        <v>141620</v>
      </c>
    </row>
    <row r="33" spans="1:6" ht="25.5">
      <c r="A33" s="10" t="s">
        <v>233</v>
      </c>
      <c r="B33" s="21" t="s">
        <v>59</v>
      </c>
      <c r="C33" s="21" t="s">
        <v>30</v>
      </c>
      <c r="D33" s="21" t="s">
        <v>34</v>
      </c>
      <c r="E33" s="21" t="s">
        <v>43</v>
      </c>
      <c r="F33" s="2">
        <v>60350</v>
      </c>
    </row>
    <row r="34" spans="1:6" ht="25.5">
      <c r="A34" s="10" t="s">
        <v>233</v>
      </c>
      <c r="B34" s="21" t="s">
        <v>59</v>
      </c>
      <c r="C34" s="21" t="s">
        <v>30</v>
      </c>
      <c r="D34" s="21" t="s">
        <v>41</v>
      </c>
      <c r="E34" s="21" t="s">
        <v>43</v>
      </c>
      <c r="F34" s="2">
        <v>27000</v>
      </c>
    </row>
    <row r="35" spans="1:6" ht="30" customHeight="1">
      <c r="A35" s="10" t="s">
        <v>233</v>
      </c>
      <c r="B35" s="3" t="s">
        <v>59</v>
      </c>
      <c r="C35" s="3" t="s">
        <v>37</v>
      </c>
      <c r="D35" s="3" t="s">
        <v>37</v>
      </c>
      <c r="E35" s="3" t="s">
        <v>43</v>
      </c>
      <c r="F35" s="9">
        <v>20000</v>
      </c>
    </row>
    <row r="36" spans="1:6" s="23" customFormat="1" ht="25.5">
      <c r="A36" s="10" t="s">
        <v>233</v>
      </c>
      <c r="B36" s="21" t="s">
        <v>59</v>
      </c>
      <c r="C36" s="21" t="s">
        <v>38</v>
      </c>
      <c r="D36" s="21" t="s">
        <v>35</v>
      </c>
      <c r="E36" s="21" t="s">
        <v>43</v>
      </c>
      <c r="F36" s="9">
        <v>12000</v>
      </c>
    </row>
    <row r="37" spans="1:6" ht="25.5">
      <c r="A37" s="10" t="s">
        <v>233</v>
      </c>
      <c r="B37" s="21" t="s">
        <v>59</v>
      </c>
      <c r="C37" s="21" t="s">
        <v>172</v>
      </c>
      <c r="D37" s="21" t="s">
        <v>33</v>
      </c>
      <c r="E37" s="21" t="s">
        <v>43</v>
      </c>
      <c r="F37" s="2">
        <v>12000</v>
      </c>
    </row>
    <row r="38" spans="1:6" ht="25.5">
      <c r="A38" s="10" t="s">
        <v>233</v>
      </c>
      <c r="B38" s="21" t="s">
        <v>59</v>
      </c>
      <c r="C38" s="21" t="s">
        <v>36</v>
      </c>
      <c r="D38" s="21" t="s">
        <v>34</v>
      </c>
      <c r="E38" s="21" t="s">
        <v>43</v>
      </c>
      <c r="F38" s="2">
        <v>75000</v>
      </c>
    </row>
    <row r="39" spans="1:6" s="23" customFormat="1" ht="26.25" customHeight="1">
      <c r="A39" s="10" t="s">
        <v>233</v>
      </c>
      <c r="B39" s="21" t="s">
        <v>59</v>
      </c>
      <c r="C39" s="21" t="s">
        <v>40</v>
      </c>
      <c r="D39" s="21" t="s">
        <v>37</v>
      </c>
      <c r="E39" s="21" t="s">
        <v>43</v>
      </c>
      <c r="F39" s="2">
        <v>6000</v>
      </c>
    </row>
    <row r="40" spans="1:6" s="23" customFormat="1" ht="25.5">
      <c r="A40" s="36" t="s">
        <v>405</v>
      </c>
      <c r="B40" s="33" t="s">
        <v>54</v>
      </c>
      <c r="C40" s="33"/>
      <c r="D40" s="33"/>
      <c r="E40" s="33"/>
      <c r="F40" s="34">
        <f>F41</f>
        <v>200000</v>
      </c>
    </row>
    <row r="41" spans="1:6" ht="25.5">
      <c r="A41" s="10" t="s">
        <v>340</v>
      </c>
      <c r="B41" s="21" t="s">
        <v>67</v>
      </c>
      <c r="C41" s="21" t="s">
        <v>31</v>
      </c>
      <c r="D41" s="21" t="s">
        <v>21</v>
      </c>
      <c r="E41" s="21" t="s">
        <v>43</v>
      </c>
      <c r="F41" s="2">
        <v>200000</v>
      </c>
    </row>
    <row r="42" spans="1:6" s="23" customFormat="1" ht="27" customHeight="1">
      <c r="A42" s="37" t="s">
        <v>406</v>
      </c>
      <c r="B42" s="38" t="s">
        <v>15</v>
      </c>
      <c r="C42" s="38" t="s">
        <v>31</v>
      </c>
      <c r="D42" s="38" t="s">
        <v>21</v>
      </c>
      <c r="E42" s="39"/>
      <c r="F42" s="39">
        <f>F43</f>
        <v>100000</v>
      </c>
    </row>
    <row r="43" spans="1:6" ht="33" customHeight="1">
      <c r="A43" s="10" t="s">
        <v>461</v>
      </c>
      <c r="B43" s="3" t="s">
        <v>68</v>
      </c>
      <c r="C43" s="3" t="s">
        <v>31</v>
      </c>
      <c r="D43" s="3" t="s">
        <v>21</v>
      </c>
      <c r="E43" s="3">
        <v>200</v>
      </c>
      <c r="F43" s="9">
        <v>100000</v>
      </c>
    </row>
    <row r="44" spans="1:6" s="23" customFormat="1" ht="13.5">
      <c r="A44" s="36" t="s">
        <v>407</v>
      </c>
      <c r="B44" s="33" t="s">
        <v>8</v>
      </c>
      <c r="C44" s="33"/>
      <c r="D44" s="33"/>
      <c r="E44" s="33"/>
      <c r="F44" s="34">
        <f t="shared" ref="F44" si="0">F45</f>
        <v>900000</v>
      </c>
    </row>
    <row r="45" spans="1:6" ht="25.5">
      <c r="A45" s="12" t="s">
        <v>46</v>
      </c>
      <c r="B45" s="21" t="s">
        <v>9</v>
      </c>
      <c r="C45" s="21" t="s">
        <v>35</v>
      </c>
      <c r="D45" s="21" t="s">
        <v>35</v>
      </c>
      <c r="E45" s="21"/>
      <c r="F45" s="2">
        <f>F46</f>
        <v>900000</v>
      </c>
    </row>
    <row r="46" spans="1:6" ht="25.5">
      <c r="A46" s="12" t="s">
        <v>345</v>
      </c>
      <c r="B46" s="21" t="s">
        <v>71</v>
      </c>
      <c r="C46" s="21" t="s">
        <v>35</v>
      </c>
      <c r="D46" s="21" t="s">
        <v>35</v>
      </c>
      <c r="E46" s="21" t="s">
        <v>45</v>
      </c>
      <c r="F46" s="2">
        <v>900000</v>
      </c>
    </row>
    <row r="47" spans="1:6" s="23" customFormat="1" ht="13.5">
      <c r="A47" s="40" t="s">
        <v>419</v>
      </c>
      <c r="B47" s="33" t="s">
        <v>175</v>
      </c>
      <c r="C47" s="33"/>
      <c r="D47" s="33"/>
      <c r="E47" s="33"/>
      <c r="F47" s="34">
        <f>F48</f>
        <v>100000</v>
      </c>
    </row>
    <row r="48" spans="1:6" ht="25.5">
      <c r="A48" s="10" t="s">
        <v>309</v>
      </c>
      <c r="B48" s="21" t="s">
        <v>176</v>
      </c>
      <c r="C48" s="21" t="s">
        <v>172</v>
      </c>
      <c r="D48" s="21" t="s">
        <v>30</v>
      </c>
      <c r="E48" s="21" t="s">
        <v>43</v>
      </c>
      <c r="F48" s="2">
        <v>100000</v>
      </c>
    </row>
    <row r="49" spans="1:6" s="23" customFormat="1" ht="30" customHeight="1">
      <c r="A49" s="36" t="s">
        <v>408</v>
      </c>
      <c r="B49" s="33" t="s">
        <v>7</v>
      </c>
      <c r="C49" s="33"/>
      <c r="D49" s="33"/>
      <c r="E49" s="33"/>
      <c r="F49" s="39">
        <f>F50+F51+F52+F54+F55+F56+F57+F58+F59+F60+F61+F62+F63+F64+F65+F66+F67+F68+F69+F70+F71+F72+F73+F74+F53</f>
        <v>120198090.47</v>
      </c>
    </row>
    <row r="50" spans="1:6" s="23" customFormat="1" ht="51.75" customHeight="1">
      <c r="A50" s="13" t="s">
        <v>234</v>
      </c>
      <c r="B50" s="21" t="s">
        <v>202</v>
      </c>
      <c r="C50" s="21" t="s">
        <v>40</v>
      </c>
      <c r="D50" s="21" t="s">
        <v>37</v>
      </c>
      <c r="E50" s="21" t="s">
        <v>42</v>
      </c>
      <c r="F50" s="2">
        <f>1635054+493786</f>
        <v>2128840</v>
      </c>
    </row>
    <row r="51" spans="1:6" ht="56.25" customHeight="1">
      <c r="A51" s="13" t="s">
        <v>235</v>
      </c>
      <c r="B51" s="21" t="s">
        <v>203</v>
      </c>
      <c r="C51" s="21" t="s">
        <v>40</v>
      </c>
      <c r="D51" s="21" t="s">
        <v>37</v>
      </c>
      <c r="E51" s="21" t="s">
        <v>42</v>
      </c>
      <c r="F51" s="2">
        <v>5290928</v>
      </c>
    </row>
    <row r="52" spans="1:6" ht="42.75" customHeight="1">
      <c r="A52" s="13" t="s">
        <v>236</v>
      </c>
      <c r="B52" s="21" t="s">
        <v>203</v>
      </c>
      <c r="C52" s="21" t="s">
        <v>40</v>
      </c>
      <c r="D52" s="21" t="s">
        <v>37</v>
      </c>
      <c r="E52" s="21" t="s">
        <v>43</v>
      </c>
      <c r="F52" s="2">
        <v>284232</v>
      </c>
    </row>
    <row r="53" spans="1:6" ht="28.5" customHeight="1">
      <c r="A53" s="13" t="s">
        <v>469</v>
      </c>
      <c r="B53" s="21" t="s">
        <v>468</v>
      </c>
      <c r="C53" s="21" t="s">
        <v>40</v>
      </c>
      <c r="D53" s="21" t="s">
        <v>32</v>
      </c>
      <c r="E53" s="21" t="s">
        <v>0</v>
      </c>
      <c r="F53" s="2">
        <v>7200000</v>
      </c>
    </row>
    <row r="54" spans="1:6" ht="16.5" customHeight="1">
      <c r="A54" s="14" t="s">
        <v>212</v>
      </c>
      <c r="B54" s="21" t="s">
        <v>184</v>
      </c>
      <c r="C54" s="21" t="s">
        <v>40</v>
      </c>
      <c r="D54" s="21" t="s">
        <v>32</v>
      </c>
      <c r="E54" s="21" t="s">
        <v>0</v>
      </c>
      <c r="F54" s="2">
        <f>22751100-10000</f>
        <v>22741100</v>
      </c>
    </row>
    <row r="55" spans="1:6" ht="24.75" customHeight="1">
      <c r="A55" s="17" t="s">
        <v>213</v>
      </c>
      <c r="B55" s="21" t="s">
        <v>185</v>
      </c>
      <c r="C55" s="21" t="s">
        <v>40</v>
      </c>
      <c r="D55" s="21" t="s">
        <v>32</v>
      </c>
      <c r="E55" s="21" t="s">
        <v>0</v>
      </c>
      <c r="F55" s="26">
        <f>61488000-5733</f>
        <v>61482267</v>
      </c>
    </row>
    <row r="56" spans="1:6" ht="40.5" customHeight="1">
      <c r="A56" s="10" t="s">
        <v>214</v>
      </c>
      <c r="B56" s="21" t="s">
        <v>186</v>
      </c>
      <c r="C56" s="21" t="s">
        <v>40</v>
      </c>
      <c r="D56" s="21" t="s">
        <v>32</v>
      </c>
      <c r="E56" s="21" t="s">
        <v>42</v>
      </c>
      <c r="F56" s="2">
        <v>150000</v>
      </c>
    </row>
    <row r="57" spans="1:6" ht="28.5" customHeight="1">
      <c r="A57" s="10" t="s">
        <v>215</v>
      </c>
      <c r="B57" s="21" t="s">
        <v>186</v>
      </c>
      <c r="C57" s="21" t="s">
        <v>40</v>
      </c>
      <c r="D57" s="21" t="s">
        <v>32</v>
      </c>
      <c r="E57" s="21" t="s">
        <v>43</v>
      </c>
      <c r="F57" s="2">
        <f>967303-16000-52510.3</f>
        <v>898792.7</v>
      </c>
    </row>
    <row r="58" spans="1:6" ht="13.5">
      <c r="A58" s="12" t="s">
        <v>216</v>
      </c>
      <c r="B58" s="21" t="s">
        <v>187</v>
      </c>
      <c r="C58" s="21" t="s">
        <v>40</v>
      </c>
      <c r="D58" s="21" t="s">
        <v>32</v>
      </c>
      <c r="E58" s="21" t="s">
        <v>45</v>
      </c>
      <c r="F58" s="2">
        <v>97697</v>
      </c>
    </row>
    <row r="59" spans="1:6" ht="42" customHeight="1">
      <c r="A59" s="17" t="s">
        <v>217</v>
      </c>
      <c r="B59" s="21" t="s">
        <v>188</v>
      </c>
      <c r="C59" s="21" t="s">
        <v>40</v>
      </c>
      <c r="D59" s="21" t="s">
        <v>32</v>
      </c>
      <c r="E59" s="21" t="s">
        <v>0</v>
      </c>
      <c r="F59" s="2">
        <v>300000</v>
      </c>
    </row>
    <row r="60" spans="1:6" ht="27" customHeight="1">
      <c r="A60" s="17" t="s">
        <v>218</v>
      </c>
      <c r="B60" s="21" t="s">
        <v>189</v>
      </c>
      <c r="C60" s="21" t="s">
        <v>40</v>
      </c>
      <c r="D60" s="21" t="s">
        <v>32</v>
      </c>
      <c r="E60" s="21" t="s">
        <v>0</v>
      </c>
      <c r="F60" s="26">
        <f>115000+12466+40044.3</f>
        <v>167510.29999999999</v>
      </c>
    </row>
    <row r="61" spans="1:6" s="23" customFormat="1" ht="29.25" customHeight="1">
      <c r="A61" s="17" t="s">
        <v>219</v>
      </c>
      <c r="B61" s="21" t="s">
        <v>207</v>
      </c>
      <c r="C61" s="21" t="s">
        <v>40</v>
      </c>
      <c r="D61" s="21" t="s">
        <v>32</v>
      </c>
      <c r="E61" s="21" t="s">
        <v>0</v>
      </c>
      <c r="F61" s="2">
        <f>7204000-7200000</f>
        <v>4000</v>
      </c>
    </row>
    <row r="62" spans="1:6" ht="26.25" customHeight="1">
      <c r="A62" s="17" t="s">
        <v>220</v>
      </c>
      <c r="B62" s="21" t="s">
        <v>190</v>
      </c>
      <c r="C62" s="21" t="s">
        <v>40</v>
      </c>
      <c r="D62" s="21" t="s">
        <v>32</v>
      </c>
      <c r="E62" s="21" t="s">
        <v>0</v>
      </c>
      <c r="F62" s="26">
        <v>100000</v>
      </c>
    </row>
    <row r="63" spans="1:6" ht="26.25" customHeight="1">
      <c r="A63" s="17" t="s">
        <v>460</v>
      </c>
      <c r="B63" s="21" t="s">
        <v>459</v>
      </c>
      <c r="C63" s="21" t="s">
        <v>40</v>
      </c>
      <c r="D63" s="21" t="s">
        <v>32</v>
      </c>
      <c r="E63" s="21" t="s">
        <v>0</v>
      </c>
      <c r="F63" s="26">
        <v>3022585.47</v>
      </c>
    </row>
    <row r="64" spans="1:6" ht="40.5" customHeight="1">
      <c r="A64" s="17" t="s">
        <v>222</v>
      </c>
      <c r="B64" s="21" t="s">
        <v>191</v>
      </c>
      <c r="C64" s="21" t="s">
        <v>40</v>
      </c>
      <c r="D64" s="21" t="s">
        <v>32</v>
      </c>
      <c r="E64" s="21" t="s">
        <v>0</v>
      </c>
      <c r="F64" s="2">
        <f>541200+30282+80160</f>
        <v>651642</v>
      </c>
    </row>
    <row r="65" spans="1:6" ht="27.75" customHeight="1">
      <c r="A65" s="17" t="s">
        <v>221</v>
      </c>
      <c r="B65" s="21" t="s">
        <v>192</v>
      </c>
      <c r="C65" s="21" t="s">
        <v>40</v>
      </c>
      <c r="D65" s="21" t="s">
        <v>32</v>
      </c>
      <c r="E65" s="21" t="s">
        <v>0</v>
      </c>
      <c r="F65" s="2">
        <f>3110565+130800-208535</f>
        <v>3032830</v>
      </c>
    </row>
    <row r="66" spans="1:6" ht="38.25" customHeight="1">
      <c r="A66" s="17" t="s">
        <v>223</v>
      </c>
      <c r="B66" s="21" t="s">
        <v>193</v>
      </c>
      <c r="C66" s="21" t="s">
        <v>40</v>
      </c>
      <c r="D66" s="21" t="s">
        <v>32</v>
      </c>
      <c r="E66" s="21" t="s">
        <v>0</v>
      </c>
      <c r="F66" s="2">
        <f>1046300+120657+258560</f>
        <v>1425517</v>
      </c>
    </row>
    <row r="67" spans="1:6" ht="41.25" customHeight="1">
      <c r="A67" s="17" t="s">
        <v>224</v>
      </c>
      <c r="B67" s="21" t="s">
        <v>194</v>
      </c>
      <c r="C67" s="21" t="s">
        <v>40</v>
      </c>
      <c r="D67" s="21" t="s">
        <v>32</v>
      </c>
      <c r="E67" s="21" t="s">
        <v>0</v>
      </c>
      <c r="F67" s="2">
        <f>451000+30220+66800</f>
        <v>548020</v>
      </c>
    </row>
    <row r="68" spans="1:6" s="23" customFormat="1" ht="42.75" customHeight="1">
      <c r="A68" s="17" t="s">
        <v>231</v>
      </c>
      <c r="B68" s="21" t="s">
        <v>201</v>
      </c>
      <c r="C68" s="21" t="s">
        <v>40</v>
      </c>
      <c r="D68" s="21" t="s">
        <v>31</v>
      </c>
      <c r="E68" s="21" t="s">
        <v>0</v>
      </c>
      <c r="F68" s="2">
        <f>1461195+50800</f>
        <v>1511995</v>
      </c>
    </row>
    <row r="69" spans="1:6" ht="41.25" customHeight="1">
      <c r="A69" s="17" t="s">
        <v>225</v>
      </c>
      <c r="B69" s="21" t="s">
        <v>195</v>
      </c>
      <c r="C69" s="21" t="s">
        <v>40</v>
      </c>
      <c r="D69" s="21" t="s">
        <v>32</v>
      </c>
      <c r="E69" s="21" t="s">
        <v>0</v>
      </c>
      <c r="F69" s="2">
        <f>30220+451000+66800</f>
        <v>548020</v>
      </c>
    </row>
    <row r="70" spans="1:6" ht="56.25" customHeight="1">
      <c r="A70" s="17" t="s">
        <v>226</v>
      </c>
      <c r="B70" s="21" t="s">
        <v>196</v>
      </c>
      <c r="C70" s="21" t="s">
        <v>197</v>
      </c>
      <c r="D70" s="21" t="s">
        <v>32</v>
      </c>
      <c r="E70" s="21" t="s">
        <v>0</v>
      </c>
      <c r="F70" s="2">
        <f>10486500-3854100</f>
        <v>6632400</v>
      </c>
    </row>
    <row r="71" spans="1:6" ht="39.75" customHeight="1">
      <c r="A71" s="17" t="s">
        <v>227</v>
      </c>
      <c r="B71" s="21" t="s">
        <v>198</v>
      </c>
      <c r="C71" s="21" t="s">
        <v>40</v>
      </c>
      <c r="D71" s="21" t="s">
        <v>32</v>
      </c>
      <c r="E71" s="21" t="s">
        <v>0</v>
      </c>
      <c r="F71" s="26">
        <v>760700</v>
      </c>
    </row>
    <row r="72" spans="1:6" ht="27.75" customHeight="1">
      <c r="A72" s="17" t="s">
        <v>228</v>
      </c>
      <c r="B72" s="21" t="s">
        <v>199</v>
      </c>
      <c r="C72" s="21" t="s">
        <v>40</v>
      </c>
      <c r="D72" s="21" t="s">
        <v>32</v>
      </c>
      <c r="E72" s="21" t="s">
        <v>0</v>
      </c>
      <c r="F72" s="26">
        <f>456400+25374-680</f>
        <v>481094</v>
      </c>
    </row>
    <row r="73" spans="1:6" ht="39.75" customHeight="1">
      <c r="A73" s="17" t="s">
        <v>229</v>
      </c>
      <c r="B73" s="21" t="s">
        <v>200</v>
      </c>
      <c r="C73" s="21" t="s">
        <v>40</v>
      </c>
      <c r="D73" s="21" t="s">
        <v>32</v>
      </c>
      <c r="E73" s="21" t="s">
        <v>0</v>
      </c>
      <c r="F73" s="2">
        <v>20900</v>
      </c>
    </row>
    <row r="74" spans="1:6" s="23" customFormat="1" ht="66.75" customHeight="1">
      <c r="A74" s="17" t="s">
        <v>230</v>
      </c>
      <c r="B74" s="21" t="s">
        <v>206</v>
      </c>
      <c r="C74" s="21" t="s">
        <v>40</v>
      </c>
      <c r="D74" s="21" t="s">
        <v>32</v>
      </c>
      <c r="E74" s="21" t="s">
        <v>0</v>
      </c>
      <c r="F74" s="2">
        <f>808100+2400-93480</f>
        <v>717020</v>
      </c>
    </row>
    <row r="75" spans="1:6" s="23" customFormat="1" ht="27" customHeight="1">
      <c r="A75" s="40" t="s">
        <v>409</v>
      </c>
      <c r="B75" s="38" t="s">
        <v>49</v>
      </c>
      <c r="C75" s="38"/>
      <c r="D75" s="38"/>
      <c r="E75" s="38"/>
      <c r="F75" s="39">
        <f>F76+F77+F78+F79</f>
        <v>61103720.700000003</v>
      </c>
    </row>
    <row r="76" spans="1:6" ht="24" customHeight="1">
      <c r="A76" s="25" t="s">
        <v>389</v>
      </c>
      <c r="B76" s="3" t="s">
        <v>123</v>
      </c>
      <c r="C76" s="3" t="s">
        <v>37</v>
      </c>
      <c r="D76" s="3" t="s">
        <v>32</v>
      </c>
      <c r="E76" s="3" t="s">
        <v>43</v>
      </c>
      <c r="F76" s="9">
        <v>300000</v>
      </c>
    </row>
    <row r="77" spans="1:6" ht="28.5" customHeight="1">
      <c r="A77" s="10" t="s">
        <v>390</v>
      </c>
      <c r="B77" s="3" t="s">
        <v>91</v>
      </c>
      <c r="C77" s="3" t="s">
        <v>37</v>
      </c>
      <c r="D77" s="3" t="s">
        <v>32</v>
      </c>
      <c r="E77" s="3" t="s">
        <v>43</v>
      </c>
      <c r="F77" s="9">
        <v>945000</v>
      </c>
    </row>
    <row r="78" spans="1:6" ht="27" customHeight="1">
      <c r="A78" s="10" t="s">
        <v>399</v>
      </c>
      <c r="B78" s="3" t="s">
        <v>424</v>
      </c>
      <c r="C78" s="3" t="s">
        <v>37</v>
      </c>
      <c r="D78" s="3" t="s">
        <v>32</v>
      </c>
      <c r="E78" s="3" t="s">
        <v>1</v>
      </c>
      <c r="F78" s="9">
        <f>1300000+32000000</f>
        <v>33300000</v>
      </c>
    </row>
    <row r="79" spans="1:6" ht="16.5" customHeight="1">
      <c r="A79" s="10" t="s">
        <v>427</v>
      </c>
      <c r="B79" s="3" t="s">
        <v>425</v>
      </c>
      <c r="C79" s="3" t="s">
        <v>37</v>
      </c>
      <c r="D79" s="3" t="s">
        <v>32</v>
      </c>
      <c r="E79" s="3"/>
      <c r="F79" s="9">
        <f>F80</f>
        <v>26558720.699999999</v>
      </c>
    </row>
    <row r="80" spans="1:6" ht="15" customHeight="1">
      <c r="A80" s="10" t="s">
        <v>428</v>
      </c>
      <c r="B80" s="3" t="s">
        <v>426</v>
      </c>
      <c r="C80" s="3" t="s">
        <v>37</v>
      </c>
      <c r="D80" s="3" t="s">
        <v>32</v>
      </c>
      <c r="E80" s="3"/>
      <c r="F80" s="9">
        <f>F81</f>
        <v>26558720.699999999</v>
      </c>
    </row>
    <row r="81" spans="1:6" ht="27" customHeight="1">
      <c r="A81" s="10" t="s">
        <v>429</v>
      </c>
      <c r="B81" s="3" t="s">
        <v>449</v>
      </c>
      <c r="C81" s="3" t="s">
        <v>37</v>
      </c>
      <c r="D81" s="3" t="s">
        <v>32</v>
      </c>
      <c r="E81" s="3" t="s">
        <v>43</v>
      </c>
      <c r="F81" s="9">
        <v>26558720.699999999</v>
      </c>
    </row>
    <row r="82" spans="1:6" s="23" customFormat="1" ht="19.5" customHeight="1">
      <c r="A82" s="36" t="s">
        <v>410</v>
      </c>
      <c r="B82" s="33" t="s">
        <v>22</v>
      </c>
      <c r="C82" s="33"/>
      <c r="D82" s="33"/>
      <c r="E82" s="33"/>
      <c r="F82" s="34">
        <f>F83+F84</f>
        <v>357900</v>
      </c>
    </row>
    <row r="83" spans="1:6" ht="53.25" customHeight="1">
      <c r="A83" s="13" t="s">
        <v>341</v>
      </c>
      <c r="B83" s="21" t="s">
        <v>69</v>
      </c>
      <c r="C83" s="21" t="s">
        <v>31</v>
      </c>
      <c r="D83" s="21" t="s">
        <v>21</v>
      </c>
      <c r="E83" s="21" t="s">
        <v>42</v>
      </c>
      <c r="F83" s="2">
        <v>270400</v>
      </c>
    </row>
    <row r="84" spans="1:6" ht="25.5">
      <c r="A84" s="10" t="s">
        <v>342</v>
      </c>
      <c r="B84" s="21" t="s">
        <v>69</v>
      </c>
      <c r="C84" s="21" t="s">
        <v>31</v>
      </c>
      <c r="D84" s="21" t="s">
        <v>21</v>
      </c>
      <c r="E84" s="21" t="s">
        <v>43</v>
      </c>
      <c r="F84" s="2">
        <v>87500</v>
      </c>
    </row>
    <row r="85" spans="1:6" s="23" customFormat="1" ht="13.5">
      <c r="A85" s="40" t="s">
        <v>125</v>
      </c>
      <c r="B85" s="33" t="s">
        <v>11</v>
      </c>
      <c r="C85" s="33"/>
      <c r="D85" s="33"/>
      <c r="E85" s="33"/>
      <c r="F85" s="34">
        <f>F86+F87+F88+F89+F90+F91+F92+F93+F94+F95+F96+F97+F98+F99+F100+F101+F102+F103+F104+F105+F106+F107+F108+F112+F113+F114+F115+F116+F117+F118+F119+F120+F109+F110+F111</f>
        <v>567908256.84000015</v>
      </c>
    </row>
    <row r="86" spans="1:6" ht="38.25">
      <c r="A86" s="12" t="s">
        <v>380</v>
      </c>
      <c r="B86" s="21" t="s">
        <v>141</v>
      </c>
      <c r="C86" s="21" t="s">
        <v>36</v>
      </c>
      <c r="D86" s="21" t="s">
        <v>33</v>
      </c>
      <c r="E86" s="21" t="s">
        <v>45</v>
      </c>
      <c r="F86" s="2">
        <v>3892200</v>
      </c>
    </row>
    <row r="87" spans="1:6" ht="51">
      <c r="A87" s="17" t="s">
        <v>370</v>
      </c>
      <c r="B87" s="21" t="s">
        <v>140</v>
      </c>
      <c r="C87" s="21" t="s">
        <v>38</v>
      </c>
      <c r="D87" s="21" t="s">
        <v>35</v>
      </c>
      <c r="E87" s="21" t="s">
        <v>0</v>
      </c>
      <c r="F87" s="2">
        <v>53970</v>
      </c>
    </row>
    <row r="88" spans="1:6" ht="63.75">
      <c r="A88" s="17" t="s">
        <v>354</v>
      </c>
      <c r="B88" s="21" t="s">
        <v>131</v>
      </c>
      <c r="C88" s="21" t="s">
        <v>38</v>
      </c>
      <c r="D88" s="21" t="s">
        <v>32</v>
      </c>
      <c r="E88" s="21" t="s">
        <v>0</v>
      </c>
      <c r="F88" s="9">
        <v>21184540</v>
      </c>
    </row>
    <row r="89" spans="1:6" ht="63.75">
      <c r="A89" s="17" t="s">
        <v>355</v>
      </c>
      <c r="B89" s="21" t="s">
        <v>132</v>
      </c>
      <c r="C89" s="21" t="s">
        <v>38</v>
      </c>
      <c r="D89" s="21" t="s">
        <v>32</v>
      </c>
      <c r="E89" s="21" t="s">
        <v>0</v>
      </c>
      <c r="F89" s="9">
        <f>234740990-F90-F91</f>
        <v>232789259.59999999</v>
      </c>
    </row>
    <row r="90" spans="1:6" ht="63.75">
      <c r="A90" s="17" t="s">
        <v>355</v>
      </c>
      <c r="B90" s="21" t="s">
        <v>132</v>
      </c>
      <c r="C90" s="21" t="s">
        <v>38</v>
      </c>
      <c r="D90" s="21" t="s">
        <v>31</v>
      </c>
      <c r="E90" s="21" t="s">
        <v>0</v>
      </c>
      <c r="F90" s="2">
        <f>1468034+191280</f>
        <v>1659314</v>
      </c>
    </row>
    <row r="91" spans="1:6" ht="76.5">
      <c r="A91" s="17" t="s">
        <v>366</v>
      </c>
      <c r="B91" s="21" t="s">
        <v>136</v>
      </c>
      <c r="C91" s="21" t="s">
        <v>38</v>
      </c>
      <c r="D91" s="21" t="s">
        <v>31</v>
      </c>
      <c r="E91" s="21" t="s">
        <v>0</v>
      </c>
      <c r="F91" s="2">
        <f>483696.4-191280</f>
        <v>292416.40000000002</v>
      </c>
    </row>
    <row r="92" spans="1:6" ht="71.25" customHeight="1">
      <c r="A92" s="17" t="s">
        <v>356</v>
      </c>
      <c r="B92" s="21" t="s">
        <v>133</v>
      </c>
      <c r="C92" s="21" t="s">
        <v>38</v>
      </c>
      <c r="D92" s="21" t="s">
        <v>32</v>
      </c>
      <c r="E92" s="21" t="s">
        <v>0</v>
      </c>
      <c r="F92" s="9">
        <v>10555900</v>
      </c>
    </row>
    <row r="93" spans="1:6" ht="76.5">
      <c r="A93" s="17" t="s">
        <v>357</v>
      </c>
      <c r="B93" s="21" t="s">
        <v>209</v>
      </c>
      <c r="C93" s="21" t="s">
        <v>38</v>
      </c>
      <c r="D93" s="21" t="s">
        <v>32</v>
      </c>
      <c r="E93" s="21" t="s">
        <v>0</v>
      </c>
      <c r="F93" s="9">
        <v>2242300</v>
      </c>
    </row>
    <row r="94" spans="1:6" s="23" customFormat="1" ht="51">
      <c r="A94" s="13" t="s">
        <v>234</v>
      </c>
      <c r="B94" s="21" t="s">
        <v>109</v>
      </c>
      <c r="C94" s="21" t="s">
        <v>38</v>
      </c>
      <c r="D94" s="21" t="s">
        <v>35</v>
      </c>
      <c r="E94" s="21" t="s">
        <v>42</v>
      </c>
      <c r="F94" s="2">
        <f>4860285+1467806</f>
        <v>6328091</v>
      </c>
    </row>
    <row r="95" spans="1:6" s="23" customFormat="1" ht="38.25">
      <c r="A95" s="10" t="s">
        <v>238</v>
      </c>
      <c r="B95" s="21" t="s">
        <v>109</v>
      </c>
      <c r="C95" s="21" t="s">
        <v>38</v>
      </c>
      <c r="D95" s="21" t="s">
        <v>35</v>
      </c>
      <c r="E95" s="21" t="s">
        <v>43</v>
      </c>
      <c r="F95" s="2">
        <f>105300+62240</f>
        <v>167540</v>
      </c>
    </row>
    <row r="96" spans="1:6" ht="25.5">
      <c r="A96" s="17" t="s">
        <v>358</v>
      </c>
      <c r="B96" s="21" t="s">
        <v>99</v>
      </c>
      <c r="C96" s="21" t="s">
        <v>38</v>
      </c>
      <c r="D96" s="21" t="s">
        <v>32</v>
      </c>
      <c r="E96" s="21" t="s">
        <v>0</v>
      </c>
      <c r="F96" s="9">
        <v>105988151.40000001</v>
      </c>
    </row>
    <row r="97" spans="1:6" ht="25.5">
      <c r="A97" s="17" t="s">
        <v>358</v>
      </c>
      <c r="B97" s="21" t="s">
        <v>99</v>
      </c>
      <c r="C97" s="21" t="s">
        <v>38</v>
      </c>
      <c r="D97" s="21" t="s">
        <v>31</v>
      </c>
      <c r="E97" s="21" t="s">
        <v>0</v>
      </c>
      <c r="F97" s="2">
        <v>2331353.52</v>
      </c>
    </row>
    <row r="98" spans="1:6" ht="25.5">
      <c r="A98" s="17" t="s">
        <v>367</v>
      </c>
      <c r="B98" s="21" t="s">
        <v>105</v>
      </c>
      <c r="C98" s="21" t="s">
        <v>38</v>
      </c>
      <c r="D98" s="21" t="s">
        <v>31</v>
      </c>
      <c r="E98" s="21" t="s">
        <v>0</v>
      </c>
      <c r="F98" s="2">
        <v>18389604.48</v>
      </c>
    </row>
    <row r="99" spans="1:6" s="23" customFormat="1" ht="25.5">
      <c r="A99" s="17" t="s">
        <v>371</v>
      </c>
      <c r="B99" s="21" t="s">
        <v>106</v>
      </c>
      <c r="C99" s="21" t="s">
        <v>38</v>
      </c>
      <c r="D99" s="21" t="s">
        <v>35</v>
      </c>
      <c r="E99" s="21" t="s">
        <v>0</v>
      </c>
      <c r="F99" s="2">
        <v>6386070</v>
      </c>
    </row>
    <row r="100" spans="1:6" ht="38.25">
      <c r="A100" s="17" t="s">
        <v>368</v>
      </c>
      <c r="B100" s="21" t="s">
        <v>127</v>
      </c>
      <c r="C100" s="21" t="s">
        <v>38</v>
      </c>
      <c r="D100" s="21" t="s">
        <v>31</v>
      </c>
      <c r="E100" s="21" t="s">
        <v>0</v>
      </c>
      <c r="F100" s="2">
        <f>13706255.28+259059.6+210000+191280</f>
        <v>14366594.879999999</v>
      </c>
    </row>
    <row r="101" spans="1:6" ht="25.5">
      <c r="A101" s="17" t="s">
        <v>369</v>
      </c>
      <c r="B101" s="21" t="s">
        <v>127</v>
      </c>
      <c r="C101" s="21" t="s">
        <v>38</v>
      </c>
      <c r="D101" s="21" t="s">
        <v>31</v>
      </c>
      <c r="E101" s="21" t="s">
        <v>44</v>
      </c>
      <c r="F101" s="2">
        <v>84068.72</v>
      </c>
    </row>
    <row r="102" spans="1:6" ht="25.5">
      <c r="A102" s="17" t="s">
        <v>359</v>
      </c>
      <c r="B102" s="21" t="s">
        <v>104</v>
      </c>
      <c r="C102" s="21" t="s">
        <v>38</v>
      </c>
      <c r="D102" s="21" t="s">
        <v>32</v>
      </c>
      <c r="E102" s="21" t="s">
        <v>0</v>
      </c>
      <c r="F102" s="9">
        <v>10506334</v>
      </c>
    </row>
    <row r="103" spans="1:6" ht="63.75">
      <c r="A103" s="13" t="s">
        <v>235</v>
      </c>
      <c r="B103" s="21" t="s">
        <v>110</v>
      </c>
      <c r="C103" s="21" t="s">
        <v>38</v>
      </c>
      <c r="D103" s="21" t="s">
        <v>35</v>
      </c>
      <c r="E103" s="21" t="s">
        <v>42</v>
      </c>
      <c r="F103" s="2">
        <f>20863763+6300856</f>
        <v>27164619</v>
      </c>
    </row>
    <row r="104" spans="1:6" ht="38.25">
      <c r="A104" s="13" t="s">
        <v>372</v>
      </c>
      <c r="B104" s="21" t="s">
        <v>110</v>
      </c>
      <c r="C104" s="21" t="s">
        <v>38</v>
      </c>
      <c r="D104" s="21" t="s">
        <v>35</v>
      </c>
      <c r="E104" s="21" t="s">
        <v>43</v>
      </c>
      <c r="F104" s="2">
        <f>2361420+683847+130900</f>
        <v>3176167</v>
      </c>
    </row>
    <row r="105" spans="1:6" ht="38.25">
      <c r="A105" s="10" t="s">
        <v>323</v>
      </c>
      <c r="B105" s="21" t="s">
        <v>110</v>
      </c>
      <c r="C105" s="21" t="s">
        <v>38</v>
      </c>
      <c r="D105" s="21" t="s">
        <v>35</v>
      </c>
      <c r="E105" s="21" t="s">
        <v>44</v>
      </c>
      <c r="F105" s="2">
        <v>8000</v>
      </c>
    </row>
    <row r="106" spans="1:6" s="23" customFormat="1" ht="25.5">
      <c r="A106" s="10" t="s">
        <v>373</v>
      </c>
      <c r="B106" s="21" t="s">
        <v>210</v>
      </c>
      <c r="C106" s="21" t="s">
        <v>38</v>
      </c>
      <c r="D106" s="21" t="s">
        <v>35</v>
      </c>
      <c r="E106" s="21" t="s">
        <v>43</v>
      </c>
      <c r="F106" s="2">
        <v>100000</v>
      </c>
    </row>
    <row r="107" spans="1:6" s="23" customFormat="1" ht="25.5">
      <c r="A107" s="10" t="s">
        <v>374</v>
      </c>
      <c r="B107" s="21" t="s">
        <v>210</v>
      </c>
      <c r="C107" s="21" t="s">
        <v>38</v>
      </c>
      <c r="D107" s="21" t="s">
        <v>35</v>
      </c>
      <c r="E107" s="21" t="s">
        <v>0</v>
      </c>
      <c r="F107" s="2">
        <v>1710000</v>
      </c>
    </row>
    <row r="108" spans="1:6" s="23" customFormat="1" ht="25.5">
      <c r="A108" s="17" t="s">
        <v>375</v>
      </c>
      <c r="B108" s="21" t="s">
        <v>107</v>
      </c>
      <c r="C108" s="21" t="s">
        <v>38</v>
      </c>
      <c r="D108" s="21" t="s">
        <v>35</v>
      </c>
      <c r="E108" s="21" t="s">
        <v>0</v>
      </c>
      <c r="F108" s="2">
        <f>676035-183253</f>
        <v>492782</v>
      </c>
    </row>
    <row r="109" spans="1:6" s="23" customFormat="1" ht="29.25" customHeight="1">
      <c r="A109" s="17" t="s">
        <v>475</v>
      </c>
      <c r="B109" s="21" t="s">
        <v>474</v>
      </c>
      <c r="C109" s="21" t="s">
        <v>38</v>
      </c>
      <c r="D109" s="21" t="s">
        <v>32</v>
      </c>
      <c r="E109" s="21" t="s">
        <v>0</v>
      </c>
      <c r="F109" s="2">
        <f>6883735</f>
        <v>6883735</v>
      </c>
    </row>
    <row r="110" spans="1:6" s="23" customFormat="1" ht="29.25" customHeight="1">
      <c r="A110" s="17" t="s">
        <v>475</v>
      </c>
      <c r="B110" s="21" t="s">
        <v>474</v>
      </c>
      <c r="C110" s="21" t="s">
        <v>38</v>
      </c>
      <c r="D110" s="21" t="s">
        <v>35</v>
      </c>
      <c r="E110" s="21" t="s">
        <v>0</v>
      </c>
      <c r="F110" s="2">
        <v>2477808.98</v>
      </c>
    </row>
    <row r="111" spans="1:6" s="23" customFormat="1" ht="29.25" customHeight="1">
      <c r="A111" s="17" t="s">
        <v>477</v>
      </c>
      <c r="B111" s="21" t="s">
        <v>476</v>
      </c>
      <c r="C111" s="21" t="s">
        <v>38</v>
      </c>
      <c r="D111" s="21" t="s">
        <v>35</v>
      </c>
      <c r="E111" s="21" t="s">
        <v>0</v>
      </c>
      <c r="F111" s="2">
        <v>557676.69999999995</v>
      </c>
    </row>
    <row r="112" spans="1:6" ht="38.25">
      <c r="A112" s="17" t="s">
        <v>360</v>
      </c>
      <c r="B112" s="21" t="s">
        <v>108</v>
      </c>
      <c r="C112" s="21" t="s">
        <v>38</v>
      </c>
      <c r="D112" s="21" t="s">
        <v>32</v>
      </c>
      <c r="E112" s="21" t="s">
        <v>0</v>
      </c>
      <c r="F112" s="2">
        <f>400000+250000</f>
        <v>650000</v>
      </c>
    </row>
    <row r="113" spans="1:7" ht="38.25">
      <c r="A113" s="10" t="s">
        <v>376</v>
      </c>
      <c r="B113" s="21" t="s">
        <v>108</v>
      </c>
      <c r="C113" s="21" t="s">
        <v>38</v>
      </c>
      <c r="D113" s="21" t="s">
        <v>35</v>
      </c>
      <c r="E113" s="21" t="s">
        <v>43</v>
      </c>
      <c r="F113" s="2">
        <v>31400</v>
      </c>
    </row>
    <row r="114" spans="1:7" ht="25.5">
      <c r="A114" s="12" t="s">
        <v>377</v>
      </c>
      <c r="B114" s="21" t="s">
        <v>108</v>
      </c>
      <c r="C114" s="21" t="s">
        <v>38</v>
      </c>
      <c r="D114" s="21" t="s">
        <v>35</v>
      </c>
      <c r="E114" s="21" t="s">
        <v>45</v>
      </c>
      <c r="F114" s="2">
        <f>160915+18000</f>
        <v>178915</v>
      </c>
    </row>
    <row r="115" spans="1:7" ht="76.5">
      <c r="A115" s="17" t="s">
        <v>361</v>
      </c>
      <c r="B115" s="21" t="s">
        <v>100</v>
      </c>
      <c r="C115" s="21" t="s">
        <v>38</v>
      </c>
      <c r="D115" s="21" t="s">
        <v>32</v>
      </c>
      <c r="E115" s="21" t="s">
        <v>0</v>
      </c>
      <c r="F115" s="2">
        <v>2000000</v>
      </c>
    </row>
    <row r="116" spans="1:7" ht="38.25">
      <c r="A116" s="17" t="s">
        <v>362</v>
      </c>
      <c r="B116" s="21" t="s">
        <v>116</v>
      </c>
      <c r="C116" s="21" t="s">
        <v>38</v>
      </c>
      <c r="D116" s="21" t="s">
        <v>32</v>
      </c>
      <c r="E116" s="21" t="s">
        <v>0</v>
      </c>
      <c r="F116" s="2">
        <f>6096800+27000+23481020.22</f>
        <v>29604820.219999999</v>
      </c>
    </row>
    <row r="117" spans="1:7" ht="38.25">
      <c r="A117" s="17" t="s">
        <v>364</v>
      </c>
      <c r="B117" s="21" t="s">
        <v>134</v>
      </c>
      <c r="C117" s="21" t="s">
        <v>38</v>
      </c>
      <c r="D117" s="21" t="s">
        <v>32</v>
      </c>
      <c r="E117" s="21" t="s">
        <v>0</v>
      </c>
      <c r="F117" s="2">
        <f>1328700+1700000</f>
        <v>3028700</v>
      </c>
    </row>
    <row r="118" spans="1:7" ht="38.25">
      <c r="A118" s="14" t="s">
        <v>365</v>
      </c>
      <c r="B118" s="21" t="s">
        <v>135</v>
      </c>
      <c r="C118" s="21" t="s">
        <v>38</v>
      </c>
      <c r="D118" s="21" t="s">
        <v>32</v>
      </c>
      <c r="E118" s="21" t="s">
        <v>0</v>
      </c>
      <c r="F118" s="9">
        <f>3037000+80000</f>
        <v>3117000</v>
      </c>
    </row>
    <row r="119" spans="1:7" s="23" customFormat="1" ht="25.5">
      <c r="A119" s="17" t="s">
        <v>378</v>
      </c>
      <c r="B119" s="21" t="s">
        <v>137</v>
      </c>
      <c r="C119" s="21" t="s">
        <v>38</v>
      </c>
      <c r="D119" s="21" t="s">
        <v>35</v>
      </c>
      <c r="E119" s="21" t="s">
        <v>0</v>
      </c>
      <c r="F119" s="2">
        <f>6491200+1500000</f>
        <v>7991200</v>
      </c>
    </row>
    <row r="120" spans="1:7" ht="13.5">
      <c r="A120" s="17" t="s">
        <v>431</v>
      </c>
      <c r="B120" s="21" t="s">
        <v>434</v>
      </c>
      <c r="C120" s="21" t="s">
        <v>38</v>
      </c>
      <c r="D120" s="21" t="s">
        <v>32</v>
      </c>
      <c r="E120" s="21"/>
      <c r="F120" s="9">
        <f>F124+F121</f>
        <v>41517724.939999998</v>
      </c>
    </row>
    <row r="121" spans="1:7" ht="13.5">
      <c r="A121" s="17" t="s">
        <v>447</v>
      </c>
      <c r="B121" s="21" t="s">
        <v>445</v>
      </c>
      <c r="C121" s="21" t="s">
        <v>38</v>
      </c>
      <c r="D121" s="21" t="s">
        <v>32</v>
      </c>
      <c r="E121" s="21"/>
      <c r="F121" s="9">
        <f>F122+F123</f>
        <v>2268288.3600000003</v>
      </c>
    </row>
    <row r="122" spans="1:7" ht="34.5" customHeight="1">
      <c r="A122" s="17" t="s">
        <v>448</v>
      </c>
      <c r="B122" s="21" t="s">
        <v>446</v>
      </c>
      <c r="C122" s="21" t="s">
        <v>38</v>
      </c>
      <c r="D122" s="21" t="s">
        <v>32</v>
      </c>
      <c r="E122" s="21" t="s">
        <v>0</v>
      </c>
      <c r="F122" s="9">
        <v>1415388.36</v>
      </c>
    </row>
    <row r="123" spans="1:7" ht="42.75" customHeight="1">
      <c r="A123" s="17" t="s">
        <v>363</v>
      </c>
      <c r="B123" s="21" t="s">
        <v>465</v>
      </c>
      <c r="C123" s="21" t="s">
        <v>38</v>
      </c>
      <c r="D123" s="21" t="s">
        <v>32</v>
      </c>
      <c r="E123" s="21" t="s">
        <v>0</v>
      </c>
      <c r="F123" s="2">
        <f>761600+91300</f>
        <v>852900</v>
      </c>
    </row>
    <row r="124" spans="1:7" ht="13.5">
      <c r="A124" s="17" t="s">
        <v>432</v>
      </c>
      <c r="B124" s="21" t="s">
        <v>435</v>
      </c>
      <c r="C124" s="21" t="s">
        <v>38</v>
      </c>
      <c r="D124" s="21" t="s">
        <v>32</v>
      </c>
      <c r="E124" s="21"/>
      <c r="F124" s="9">
        <f>F125+F127+F126</f>
        <v>39249436.579999998</v>
      </c>
    </row>
    <row r="125" spans="1:7" ht="51">
      <c r="A125" s="17" t="s">
        <v>433</v>
      </c>
      <c r="B125" s="21" t="s">
        <v>436</v>
      </c>
      <c r="C125" s="21" t="s">
        <v>38</v>
      </c>
      <c r="D125" s="21" t="s">
        <v>32</v>
      </c>
      <c r="E125" s="21" t="s">
        <v>0</v>
      </c>
      <c r="F125" s="9">
        <f>814127.93</f>
        <v>814127.93</v>
      </c>
    </row>
    <row r="126" spans="1:7" ht="38.25">
      <c r="A126" s="17" t="s">
        <v>444</v>
      </c>
      <c r="B126" s="21" t="s">
        <v>443</v>
      </c>
      <c r="C126" s="21" t="s">
        <v>38</v>
      </c>
      <c r="D126" s="21" t="s">
        <v>32</v>
      </c>
      <c r="E126" s="21" t="s">
        <v>0</v>
      </c>
      <c r="F126" s="9">
        <v>1887908.65</v>
      </c>
    </row>
    <row r="127" spans="1:7" ht="38.25">
      <c r="A127" s="17" t="s">
        <v>438</v>
      </c>
      <c r="B127" s="21" t="s">
        <v>437</v>
      </c>
      <c r="C127" s="21" t="s">
        <v>38</v>
      </c>
      <c r="D127" s="21" t="s">
        <v>32</v>
      </c>
      <c r="E127" s="21" t="s">
        <v>0</v>
      </c>
      <c r="F127" s="9">
        <f>36547400</f>
        <v>36547400</v>
      </c>
      <c r="G127" s="28"/>
    </row>
    <row r="128" spans="1:7" s="23" customFormat="1" ht="25.5">
      <c r="A128" s="40" t="s">
        <v>48</v>
      </c>
      <c r="B128" s="33" t="s">
        <v>10</v>
      </c>
      <c r="C128" s="33"/>
      <c r="D128" s="33"/>
      <c r="E128" s="33"/>
      <c r="F128" s="39">
        <f>F129+F130+F131+F132+F133+F134+F135</f>
        <v>404382993.78999996</v>
      </c>
    </row>
    <row r="129" spans="1:6" ht="39.75" customHeight="1">
      <c r="A129" s="17" t="s">
        <v>349</v>
      </c>
      <c r="B129" s="21" t="s">
        <v>126</v>
      </c>
      <c r="C129" s="21" t="s">
        <v>38</v>
      </c>
      <c r="D129" s="21" t="s">
        <v>30</v>
      </c>
      <c r="E129" s="21" t="s">
        <v>0</v>
      </c>
      <c r="F129" s="9">
        <v>241055123.78999999</v>
      </c>
    </row>
    <row r="130" spans="1:6" ht="51">
      <c r="A130" s="25" t="s">
        <v>381</v>
      </c>
      <c r="B130" s="21" t="s">
        <v>138</v>
      </c>
      <c r="C130" s="21" t="s">
        <v>36</v>
      </c>
      <c r="D130" s="21" t="s">
        <v>33</v>
      </c>
      <c r="E130" s="21" t="s">
        <v>45</v>
      </c>
      <c r="F130" s="2">
        <v>17038100</v>
      </c>
    </row>
    <row r="131" spans="1:6" ht="38.25">
      <c r="A131" s="17" t="s">
        <v>350</v>
      </c>
      <c r="B131" s="21" t="s">
        <v>98</v>
      </c>
      <c r="C131" s="21" t="s">
        <v>38</v>
      </c>
      <c r="D131" s="21" t="s">
        <v>30</v>
      </c>
      <c r="E131" s="21" t="s">
        <v>0</v>
      </c>
      <c r="F131" s="9">
        <f>140267717+783253</f>
        <v>141050970</v>
      </c>
    </row>
    <row r="132" spans="1:6" ht="63.75">
      <c r="A132" s="17" t="s">
        <v>351</v>
      </c>
      <c r="B132" s="21" t="s">
        <v>119</v>
      </c>
      <c r="C132" s="21" t="s">
        <v>38</v>
      </c>
      <c r="D132" s="21" t="s">
        <v>30</v>
      </c>
      <c r="E132" s="21" t="s">
        <v>0</v>
      </c>
      <c r="F132" s="9">
        <f>3082200+100000</f>
        <v>3182200</v>
      </c>
    </row>
    <row r="133" spans="1:6" ht="42.75" customHeight="1">
      <c r="A133" s="14" t="s">
        <v>352</v>
      </c>
      <c r="B133" s="21" t="s">
        <v>130</v>
      </c>
      <c r="C133" s="21" t="s">
        <v>38</v>
      </c>
      <c r="D133" s="21" t="s">
        <v>30</v>
      </c>
      <c r="E133" s="21" t="s">
        <v>0</v>
      </c>
      <c r="F133" s="9">
        <f>523500+40000</f>
        <v>563500</v>
      </c>
    </row>
    <row r="134" spans="1:6" ht="38.25" customHeight="1">
      <c r="A134" s="14" t="s">
        <v>353</v>
      </c>
      <c r="B134" s="21" t="s">
        <v>208</v>
      </c>
      <c r="C134" s="21" t="s">
        <v>38</v>
      </c>
      <c r="D134" s="21" t="s">
        <v>30</v>
      </c>
      <c r="E134" s="21" t="s">
        <v>0</v>
      </c>
      <c r="F134" s="9">
        <f>463800+10000</f>
        <v>473800</v>
      </c>
    </row>
    <row r="135" spans="1:6" ht="51">
      <c r="A135" s="25" t="s">
        <v>382</v>
      </c>
      <c r="B135" s="21" t="s">
        <v>139</v>
      </c>
      <c r="C135" s="21" t="s">
        <v>36</v>
      </c>
      <c r="D135" s="21" t="s">
        <v>33</v>
      </c>
      <c r="E135" s="21" t="s">
        <v>45</v>
      </c>
      <c r="F135" s="2">
        <f>519300+500000</f>
        <v>1019300</v>
      </c>
    </row>
    <row r="136" spans="1:6" s="23" customFormat="1" ht="13.5">
      <c r="A136" s="40" t="s">
        <v>47</v>
      </c>
      <c r="B136" s="33" t="s">
        <v>6</v>
      </c>
      <c r="C136" s="33"/>
      <c r="D136" s="33"/>
      <c r="E136" s="33"/>
      <c r="F136" s="34">
        <f t="shared" ref="F136:F137" si="1">F137</f>
        <v>421000</v>
      </c>
    </row>
    <row r="137" spans="1:6" s="23" customFormat="1" ht="13.5">
      <c r="A137" s="17" t="s">
        <v>431</v>
      </c>
      <c r="B137" s="21" t="s">
        <v>439</v>
      </c>
      <c r="C137" s="21" t="s">
        <v>38</v>
      </c>
      <c r="D137" s="21" t="s">
        <v>38</v>
      </c>
      <c r="E137" s="21"/>
      <c r="F137" s="2">
        <f t="shared" si="1"/>
        <v>421000</v>
      </c>
    </row>
    <row r="138" spans="1:6" s="23" customFormat="1" ht="13.5">
      <c r="A138" s="12" t="s">
        <v>442</v>
      </c>
      <c r="B138" s="21" t="s">
        <v>440</v>
      </c>
      <c r="C138" s="21" t="s">
        <v>38</v>
      </c>
      <c r="D138" s="21" t="s">
        <v>38</v>
      </c>
      <c r="E138" s="21"/>
      <c r="F138" s="2">
        <f>F139</f>
        <v>421000</v>
      </c>
    </row>
    <row r="139" spans="1:6" s="23" customFormat="1" ht="25.5">
      <c r="A139" s="10" t="s">
        <v>308</v>
      </c>
      <c r="B139" s="21" t="s">
        <v>441</v>
      </c>
      <c r="C139" s="21" t="s">
        <v>38</v>
      </c>
      <c r="D139" s="21" t="s">
        <v>38</v>
      </c>
      <c r="E139" s="21" t="s">
        <v>43</v>
      </c>
      <c r="F139" s="2">
        <f>401000+20000</f>
        <v>421000</v>
      </c>
    </row>
    <row r="140" spans="1:6" s="23" customFormat="1" ht="25.5">
      <c r="A140" s="41" t="s">
        <v>411</v>
      </c>
      <c r="B140" s="33" t="s">
        <v>111</v>
      </c>
      <c r="C140" s="33"/>
      <c r="D140" s="33"/>
      <c r="E140" s="33"/>
      <c r="F140" s="34">
        <f>F141</f>
        <v>333600</v>
      </c>
    </row>
    <row r="141" spans="1:6" s="23" customFormat="1" ht="25.5">
      <c r="A141" s="17" t="s">
        <v>379</v>
      </c>
      <c r="B141" s="21" t="s">
        <v>112</v>
      </c>
      <c r="C141" s="21" t="s">
        <v>38</v>
      </c>
      <c r="D141" s="21" t="s">
        <v>35</v>
      </c>
      <c r="E141" s="21" t="s">
        <v>0</v>
      </c>
      <c r="F141" s="2">
        <f>332600+1000</f>
        <v>333600</v>
      </c>
    </row>
    <row r="142" spans="1:6" s="23" customFormat="1" ht="38.25">
      <c r="A142" s="36" t="s">
        <v>121</v>
      </c>
      <c r="B142" s="33" t="s">
        <v>17</v>
      </c>
      <c r="C142" s="33"/>
      <c r="D142" s="33"/>
      <c r="E142" s="33"/>
      <c r="F142" s="34">
        <f>F143+F144+F145+F146+F147+F148+F149</f>
        <v>39696852.340000004</v>
      </c>
    </row>
    <row r="143" spans="1:6" ht="42" customHeight="1">
      <c r="A143" s="10" t="s">
        <v>335</v>
      </c>
      <c r="B143" s="21" t="s">
        <v>66</v>
      </c>
      <c r="C143" s="21" t="s">
        <v>31</v>
      </c>
      <c r="D143" s="21" t="s">
        <v>36</v>
      </c>
      <c r="E143" s="21" t="s">
        <v>42</v>
      </c>
      <c r="F143" s="2">
        <f>10763080.05+2252.74</f>
        <v>10765332.790000001</v>
      </c>
    </row>
    <row r="144" spans="1:6" ht="25.5">
      <c r="A144" s="10" t="s">
        <v>336</v>
      </c>
      <c r="B144" s="21" t="s">
        <v>66</v>
      </c>
      <c r="C144" s="21" t="s">
        <v>31</v>
      </c>
      <c r="D144" s="21" t="s">
        <v>36</v>
      </c>
      <c r="E144" s="21" t="s">
        <v>43</v>
      </c>
      <c r="F144" s="2">
        <f>1238906.98+11414.29</f>
        <v>1250321.27</v>
      </c>
    </row>
    <row r="145" spans="1:6" ht="13.5">
      <c r="A145" s="10" t="s">
        <v>337</v>
      </c>
      <c r="B145" s="21" t="s">
        <v>66</v>
      </c>
      <c r="C145" s="21" t="s">
        <v>31</v>
      </c>
      <c r="D145" s="21" t="s">
        <v>36</v>
      </c>
      <c r="E145" s="21" t="s">
        <v>44</v>
      </c>
      <c r="F145" s="2">
        <v>4488</v>
      </c>
    </row>
    <row r="146" spans="1:6" ht="117.75" customHeight="1">
      <c r="A146" s="13" t="s">
        <v>338</v>
      </c>
      <c r="B146" s="21" t="s">
        <v>154</v>
      </c>
      <c r="C146" s="21" t="s">
        <v>31</v>
      </c>
      <c r="D146" s="21" t="s">
        <v>36</v>
      </c>
      <c r="E146" s="21" t="s">
        <v>42</v>
      </c>
      <c r="F146" s="2">
        <v>35900</v>
      </c>
    </row>
    <row r="147" spans="1:6" ht="30.75" customHeight="1">
      <c r="A147" s="10" t="s">
        <v>339</v>
      </c>
      <c r="B147" s="21" t="s">
        <v>129</v>
      </c>
      <c r="C147" s="21" t="s">
        <v>31</v>
      </c>
      <c r="D147" s="21" t="s">
        <v>36</v>
      </c>
      <c r="E147" s="21" t="s">
        <v>43</v>
      </c>
      <c r="F147" s="2">
        <v>588617</v>
      </c>
    </row>
    <row r="148" spans="1:6" ht="42.75" customHeight="1">
      <c r="A148" s="10" t="s">
        <v>471</v>
      </c>
      <c r="B148" s="21" t="s">
        <v>470</v>
      </c>
      <c r="C148" s="21" t="s">
        <v>37</v>
      </c>
      <c r="D148" s="21" t="s">
        <v>30</v>
      </c>
      <c r="E148" s="21" t="s">
        <v>43</v>
      </c>
      <c r="F148" s="2">
        <f>7916349.76+805560.23+3485985.73</f>
        <v>12207895.720000001</v>
      </c>
    </row>
    <row r="149" spans="1:6" ht="27" customHeight="1">
      <c r="A149" s="10" t="s">
        <v>473</v>
      </c>
      <c r="B149" s="21" t="s">
        <v>472</v>
      </c>
      <c r="C149" s="21" t="s">
        <v>37</v>
      </c>
      <c r="D149" s="21" t="s">
        <v>30</v>
      </c>
      <c r="E149" s="21" t="s">
        <v>43</v>
      </c>
      <c r="F149" s="2">
        <v>14844297.560000001</v>
      </c>
    </row>
    <row r="150" spans="1:6" s="23" customFormat="1" ht="26.25" customHeight="1">
      <c r="A150" s="41" t="s">
        <v>204</v>
      </c>
      <c r="B150" s="33" t="s">
        <v>24</v>
      </c>
      <c r="C150" s="33"/>
      <c r="D150" s="33"/>
      <c r="E150" s="33"/>
      <c r="F150" s="42">
        <f>F151+F152+F155+F156+F157+F158+F159+F160+F161+F162+F163+F164+F165+F166+F167+F168+F169+F170+F171+F172+F173+F174+F175+F176+F177+F178+F179+F180+F181+F182+F183+F184+F185+F186+F187+F188+F189+F190+F191+F192+F193+F194+F195+F196+F197+F198+F201+F202+F203+F204+F205+F206+F207+F208+F209+F210+F211+F212+F213+F214+F215+F216+F217+F218+F199+F200+F153+F154</f>
        <v>277453226.32000005</v>
      </c>
    </row>
    <row r="151" spans="1:6" ht="51.75" customHeight="1">
      <c r="A151" s="13" t="s">
        <v>234</v>
      </c>
      <c r="B151" s="21" t="s">
        <v>79</v>
      </c>
      <c r="C151" s="21" t="s">
        <v>36</v>
      </c>
      <c r="D151" s="21" t="s">
        <v>34</v>
      </c>
      <c r="E151" s="21" t="s">
        <v>42</v>
      </c>
      <c r="F151" s="2">
        <v>4792538</v>
      </c>
    </row>
    <row r="152" spans="1:6" ht="30.75" customHeight="1">
      <c r="A152" s="13" t="s">
        <v>247</v>
      </c>
      <c r="B152" s="21" t="s">
        <v>79</v>
      </c>
      <c r="C152" s="21" t="s">
        <v>36</v>
      </c>
      <c r="D152" s="21" t="s">
        <v>34</v>
      </c>
      <c r="E152" s="21" t="s">
        <v>44</v>
      </c>
      <c r="F152" s="2">
        <v>20000</v>
      </c>
    </row>
    <row r="153" spans="1:6" ht="38.25">
      <c r="A153" s="10" t="s">
        <v>284</v>
      </c>
      <c r="B153" s="21" t="s">
        <v>458</v>
      </c>
      <c r="C153" s="21" t="s">
        <v>36</v>
      </c>
      <c r="D153" s="21" t="s">
        <v>33</v>
      </c>
      <c r="E153" s="21" t="s">
        <v>43</v>
      </c>
      <c r="F153" s="2">
        <v>35000</v>
      </c>
    </row>
    <row r="154" spans="1:6" ht="38.25">
      <c r="A154" s="12" t="s">
        <v>285</v>
      </c>
      <c r="B154" s="21" t="s">
        <v>458</v>
      </c>
      <c r="C154" s="21" t="s">
        <v>36</v>
      </c>
      <c r="D154" s="21" t="s">
        <v>33</v>
      </c>
      <c r="E154" s="21" t="s">
        <v>45</v>
      </c>
      <c r="F154" s="2">
        <v>1715600</v>
      </c>
    </row>
    <row r="155" spans="1:6" ht="25.5">
      <c r="A155" s="10" t="s">
        <v>272</v>
      </c>
      <c r="B155" s="21" t="s">
        <v>161</v>
      </c>
      <c r="C155" s="21" t="s">
        <v>36</v>
      </c>
      <c r="D155" s="21" t="s">
        <v>33</v>
      </c>
      <c r="E155" s="21" t="s">
        <v>43</v>
      </c>
      <c r="F155" s="2">
        <v>71000</v>
      </c>
    </row>
    <row r="156" spans="1:6" ht="25.5">
      <c r="A156" s="12" t="s">
        <v>273</v>
      </c>
      <c r="B156" s="21" t="s">
        <v>161</v>
      </c>
      <c r="C156" s="21" t="s">
        <v>36</v>
      </c>
      <c r="D156" s="21" t="s">
        <v>33</v>
      </c>
      <c r="E156" s="21" t="s">
        <v>45</v>
      </c>
      <c r="F156" s="2">
        <v>4665400</v>
      </c>
    </row>
    <row r="157" spans="1:6" s="44" customFormat="1" ht="51">
      <c r="A157" s="13" t="s">
        <v>274</v>
      </c>
      <c r="B157" s="21" t="s">
        <v>162</v>
      </c>
      <c r="C157" s="21" t="s">
        <v>36</v>
      </c>
      <c r="D157" s="21" t="s">
        <v>33</v>
      </c>
      <c r="E157" s="21" t="s">
        <v>43</v>
      </c>
      <c r="F157" s="2">
        <v>120000</v>
      </c>
    </row>
    <row r="158" spans="1:6" ht="51">
      <c r="A158" s="25" t="s">
        <v>275</v>
      </c>
      <c r="B158" s="21" t="s">
        <v>162</v>
      </c>
      <c r="C158" s="21" t="s">
        <v>36</v>
      </c>
      <c r="D158" s="21" t="s">
        <v>33</v>
      </c>
      <c r="E158" s="21" t="s">
        <v>45</v>
      </c>
      <c r="F158" s="2">
        <v>7915700</v>
      </c>
    </row>
    <row r="159" spans="1:6" ht="102.75" customHeight="1">
      <c r="A159" s="13" t="s">
        <v>288</v>
      </c>
      <c r="B159" s="21" t="s">
        <v>167</v>
      </c>
      <c r="C159" s="21" t="s">
        <v>36</v>
      </c>
      <c r="D159" s="21" t="s">
        <v>34</v>
      </c>
      <c r="E159" s="21" t="s">
        <v>42</v>
      </c>
      <c r="F159" s="2">
        <v>134757</v>
      </c>
    </row>
    <row r="160" spans="1:6" ht="89.25">
      <c r="A160" s="13" t="s">
        <v>289</v>
      </c>
      <c r="B160" s="21" t="s">
        <v>167</v>
      </c>
      <c r="C160" s="21" t="s">
        <v>36</v>
      </c>
      <c r="D160" s="21" t="s">
        <v>34</v>
      </c>
      <c r="E160" s="21" t="s">
        <v>43</v>
      </c>
      <c r="F160" s="2">
        <v>141343</v>
      </c>
    </row>
    <row r="161" spans="1:6" ht="43.5" customHeight="1">
      <c r="A161" s="13" t="s">
        <v>276</v>
      </c>
      <c r="B161" s="21" t="s">
        <v>163</v>
      </c>
      <c r="C161" s="21" t="s">
        <v>36</v>
      </c>
      <c r="D161" s="21" t="s">
        <v>33</v>
      </c>
      <c r="E161" s="21" t="s">
        <v>42</v>
      </c>
      <c r="F161" s="9">
        <v>29407220</v>
      </c>
    </row>
    <row r="162" spans="1:6" ht="38.25">
      <c r="A162" s="10" t="s">
        <v>277</v>
      </c>
      <c r="B162" s="21" t="s">
        <v>163</v>
      </c>
      <c r="C162" s="21" t="s">
        <v>36</v>
      </c>
      <c r="D162" s="21" t="s">
        <v>33</v>
      </c>
      <c r="E162" s="21" t="s">
        <v>43</v>
      </c>
      <c r="F162" s="9">
        <v>7202300</v>
      </c>
    </row>
    <row r="163" spans="1:6" ht="38.25">
      <c r="A163" s="10" t="s">
        <v>278</v>
      </c>
      <c r="B163" s="21" t="s">
        <v>163</v>
      </c>
      <c r="C163" s="21" t="s">
        <v>36</v>
      </c>
      <c r="D163" s="21" t="s">
        <v>33</v>
      </c>
      <c r="E163" s="21" t="s">
        <v>44</v>
      </c>
      <c r="F163" s="9">
        <v>200000</v>
      </c>
    </row>
    <row r="164" spans="1:6" ht="37.5" customHeight="1">
      <c r="A164" s="13" t="s">
        <v>290</v>
      </c>
      <c r="B164" s="21" t="s">
        <v>168</v>
      </c>
      <c r="C164" s="21" t="s">
        <v>36</v>
      </c>
      <c r="D164" s="21" t="s">
        <v>34</v>
      </c>
      <c r="E164" s="21" t="s">
        <v>42</v>
      </c>
      <c r="F164" s="2">
        <v>1827100</v>
      </c>
    </row>
    <row r="165" spans="1:6" ht="25.5">
      <c r="A165" s="10" t="s">
        <v>291</v>
      </c>
      <c r="B165" s="21" t="s">
        <v>168</v>
      </c>
      <c r="C165" s="21" t="s">
        <v>36</v>
      </c>
      <c r="D165" s="21" t="s">
        <v>34</v>
      </c>
      <c r="E165" s="21" t="s">
        <v>43</v>
      </c>
      <c r="F165" s="2">
        <v>136032</v>
      </c>
    </row>
    <row r="166" spans="1:6" ht="51">
      <c r="A166" s="25" t="s">
        <v>245</v>
      </c>
      <c r="B166" s="21" t="s">
        <v>244</v>
      </c>
      <c r="C166" s="21" t="s">
        <v>36</v>
      </c>
      <c r="D166" s="21" t="s">
        <v>33</v>
      </c>
      <c r="E166" s="21" t="s">
        <v>1</v>
      </c>
      <c r="F166" s="2">
        <v>6768800</v>
      </c>
    </row>
    <row r="167" spans="1:6" ht="63.75">
      <c r="A167" s="13" t="s">
        <v>279</v>
      </c>
      <c r="B167" s="21" t="s">
        <v>164</v>
      </c>
      <c r="C167" s="21" t="s">
        <v>36</v>
      </c>
      <c r="D167" s="21" t="s">
        <v>33</v>
      </c>
      <c r="E167" s="21" t="s">
        <v>43</v>
      </c>
      <c r="F167" s="2">
        <v>330000</v>
      </c>
    </row>
    <row r="168" spans="1:6" ht="63.75">
      <c r="A168" s="25" t="s">
        <v>280</v>
      </c>
      <c r="B168" s="21" t="s">
        <v>164</v>
      </c>
      <c r="C168" s="21" t="s">
        <v>36</v>
      </c>
      <c r="D168" s="21" t="s">
        <v>33</v>
      </c>
      <c r="E168" s="21" t="s">
        <v>45</v>
      </c>
      <c r="F168" s="2">
        <v>21674100</v>
      </c>
    </row>
    <row r="169" spans="1:6" ht="38.25">
      <c r="A169" s="10" t="s">
        <v>252</v>
      </c>
      <c r="B169" s="21" t="s">
        <v>72</v>
      </c>
      <c r="C169" s="21" t="s">
        <v>36</v>
      </c>
      <c r="D169" s="21" t="s">
        <v>31</v>
      </c>
      <c r="E169" s="21" t="s">
        <v>43</v>
      </c>
      <c r="F169" s="2">
        <v>630000</v>
      </c>
    </row>
    <row r="170" spans="1:6" ht="25.5">
      <c r="A170" s="12" t="s">
        <v>253</v>
      </c>
      <c r="B170" s="21" t="s">
        <v>72</v>
      </c>
      <c r="C170" s="21" t="s">
        <v>36</v>
      </c>
      <c r="D170" s="21" t="s">
        <v>31</v>
      </c>
      <c r="E170" s="21" t="s">
        <v>45</v>
      </c>
      <c r="F170" s="2">
        <v>38842300.109999999</v>
      </c>
    </row>
    <row r="171" spans="1:6" ht="38.25">
      <c r="A171" s="10" t="s">
        <v>254</v>
      </c>
      <c r="B171" s="21" t="s">
        <v>73</v>
      </c>
      <c r="C171" s="21" t="s">
        <v>36</v>
      </c>
      <c r="D171" s="21" t="s">
        <v>31</v>
      </c>
      <c r="E171" s="21" t="s">
        <v>43</v>
      </c>
      <c r="F171" s="2">
        <v>34000</v>
      </c>
    </row>
    <row r="172" spans="1:6" ht="38.25">
      <c r="A172" s="12" t="s">
        <v>255</v>
      </c>
      <c r="B172" s="21" t="s">
        <v>73</v>
      </c>
      <c r="C172" s="21" t="s">
        <v>36</v>
      </c>
      <c r="D172" s="21" t="s">
        <v>31</v>
      </c>
      <c r="E172" s="21" t="s">
        <v>45</v>
      </c>
      <c r="F172" s="2">
        <v>1989588.83</v>
      </c>
    </row>
    <row r="173" spans="1:6" ht="25.5">
      <c r="A173" s="10" t="s">
        <v>462</v>
      </c>
      <c r="B173" s="21" t="s">
        <v>143</v>
      </c>
      <c r="C173" s="21" t="s">
        <v>36</v>
      </c>
      <c r="D173" s="21" t="s">
        <v>31</v>
      </c>
      <c r="E173" s="21" t="s">
        <v>43</v>
      </c>
      <c r="F173" s="2">
        <v>450000</v>
      </c>
    </row>
    <row r="174" spans="1:6" ht="25.5">
      <c r="A174" s="12" t="s">
        <v>420</v>
      </c>
      <c r="B174" s="21" t="s">
        <v>143</v>
      </c>
      <c r="C174" s="21" t="s">
        <v>36</v>
      </c>
      <c r="D174" s="21" t="s">
        <v>31</v>
      </c>
      <c r="E174" s="21" t="s">
        <v>45</v>
      </c>
      <c r="F174" s="2">
        <v>29709748.170000002</v>
      </c>
    </row>
    <row r="175" spans="1:6" ht="53.25" customHeight="1">
      <c r="A175" s="13" t="s">
        <v>295</v>
      </c>
      <c r="B175" s="21" t="s">
        <v>74</v>
      </c>
      <c r="C175" s="21" t="s">
        <v>36</v>
      </c>
      <c r="D175" s="21" t="s">
        <v>34</v>
      </c>
      <c r="E175" s="21" t="s">
        <v>42</v>
      </c>
      <c r="F175" s="2">
        <v>11643300</v>
      </c>
    </row>
    <row r="176" spans="1:6" ht="25.5">
      <c r="A176" s="10" t="s">
        <v>296</v>
      </c>
      <c r="B176" s="21" t="s">
        <v>74</v>
      </c>
      <c r="C176" s="21" t="s">
        <v>36</v>
      </c>
      <c r="D176" s="21" t="s">
        <v>34</v>
      </c>
      <c r="E176" s="21" t="s">
        <v>43</v>
      </c>
      <c r="F176" s="2">
        <v>1494820</v>
      </c>
    </row>
    <row r="177" spans="1:6" ht="38.25">
      <c r="A177" s="13" t="s">
        <v>256</v>
      </c>
      <c r="B177" s="21" t="s">
        <v>144</v>
      </c>
      <c r="C177" s="21" t="s">
        <v>36</v>
      </c>
      <c r="D177" s="21" t="s">
        <v>31</v>
      </c>
      <c r="E177" s="21" t="s">
        <v>43</v>
      </c>
      <c r="F177" s="2">
        <v>2000</v>
      </c>
    </row>
    <row r="178" spans="1:6" ht="38.25">
      <c r="A178" s="12" t="s">
        <v>257</v>
      </c>
      <c r="B178" s="21" t="s">
        <v>144</v>
      </c>
      <c r="C178" s="21" t="s">
        <v>36</v>
      </c>
      <c r="D178" s="21" t="s">
        <v>31</v>
      </c>
      <c r="E178" s="21" t="s">
        <v>45</v>
      </c>
      <c r="F178" s="2">
        <v>134950.56</v>
      </c>
    </row>
    <row r="179" spans="1:6" ht="38.25">
      <c r="A179" s="10" t="s">
        <v>258</v>
      </c>
      <c r="B179" s="21" t="s">
        <v>75</v>
      </c>
      <c r="C179" s="21" t="s">
        <v>36</v>
      </c>
      <c r="D179" s="21" t="s">
        <v>31</v>
      </c>
      <c r="E179" s="21" t="s">
        <v>43</v>
      </c>
      <c r="F179" s="2">
        <v>145</v>
      </c>
    </row>
    <row r="180" spans="1:6" ht="38.25">
      <c r="A180" s="12" t="s">
        <v>259</v>
      </c>
      <c r="B180" s="21" t="s">
        <v>75</v>
      </c>
      <c r="C180" s="21" t="s">
        <v>36</v>
      </c>
      <c r="D180" s="21" t="s">
        <v>31</v>
      </c>
      <c r="E180" s="21" t="s">
        <v>45</v>
      </c>
      <c r="F180" s="2">
        <v>6776.93</v>
      </c>
    </row>
    <row r="181" spans="1:6" ht="51">
      <c r="A181" s="13" t="s">
        <v>260</v>
      </c>
      <c r="B181" s="21" t="s">
        <v>76</v>
      </c>
      <c r="C181" s="21" t="s">
        <v>36</v>
      </c>
      <c r="D181" s="21" t="s">
        <v>31</v>
      </c>
      <c r="E181" s="21" t="s">
        <v>43</v>
      </c>
      <c r="F181" s="2">
        <v>150000</v>
      </c>
    </row>
    <row r="182" spans="1:6" ht="51">
      <c r="A182" s="25" t="s">
        <v>261</v>
      </c>
      <c r="B182" s="21" t="s">
        <v>76</v>
      </c>
      <c r="C182" s="21" t="s">
        <v>36</v>
      </c>
      <c r="D182" s="21" t="s">
        <v>31</v>
      </c>
      <c r="E182" s="21" t="s">
        <v>45</v>
      </c>
      <c r="F182" s="2">
        <v>6432276</v>
      </c>
    </row>
    <row r="183" spans="1:6" ht="25.5">
      <c r="A183" s="10" t="s">
        <v>262</v>
      </c>
      <c r="B183" s="21" t="s">
        <v>145</v>
      </c>
      <c r="C183" s="21" t="s">
        <v>36</v>
      </c>
      <c r="D183" s="21" t="s">
        <v>31</v>
      </c>
      <c r="E183" s="21" t="s">
        <v>43</v>
      </c>
      <c r="F183" s="2">
        <v>250000</v>
      </c>
    </row>
    <row r="184" spans="1:6" ht="25.5">
      <c r="A184" s="12" t="s">
        <v>263</v>
      </c>
      <c r="B184" s="21" t="s">
        <v>145</v>
      </c>
      <c r="C184" s="21" t="s">
        <v>36</v>
      </c>
      <c r="D184" s="21" t="s">
        <v>31</v>
      </c>
      <c r="E184" s="21" t="s">
        <v>45</v>
      </c>
      <c r="F184" s="2">
        <v>13607421</v>
      </c>
    </row>
    <row r="185" spans="1:6" ht="41.25" customHeight="1">
      <c r="A185" s="13" t="s">
        <v>297</v>
      </c>
      <c r="B185" s="21" t="s">
        <v>145</v>
      </c>
      <c r="C185" s="21" t="s">
        <v>36</v>
      </c>
      <c r="D185" s="21" t="s">
        <v>34</v>
      </c>
      <c r="E185" s="21" t="s">
        <v>42</v>
      </c>
      <c r="F185" s="2">
        <v>2280010</v>
      </c>
    </row>
    <row r="186" spans="1:6" ht="25.5">
      <c r="A186" s="10" t="s">
        <v>262</v>
      </c>
      <c r="B186" s="21" t="s">
        <v>145</v>
      </c>
      <c r="C186" s="21" t="s">
        <v>36</v>
      </c>
      <c r="D186" s="21" t="s">
        <v>34</v>
      </c>
      <c r="E186" s="21" t="s">
        <v>43</v>
      </c>
      <c r="F186" s="2">
        <v>278304</v>
      </c>
    </row>
    <row r="187" spans="1:6" ht="51">
      <c r="A187" s="13" t="s">
        <v>264</v>
      </c>
      <c r="B187" s="21" t="s">
        <v>146</v>
      </c>
      <c r="C187" s="21" t="s">
        <v>36</v>
      </c>
      <c r="D187" s="21" t="s">
        <v>31</v>
      </c>
      <c r="E187" s="21" t="s">
        <v>43</v>
      </c>
      <c r="F187" s="2">
        <v>9100</v>
      </c>
    </row>
    <row r="188" spans="1:6" ht="38.25">
      <c r="A188" s="25" t="s">
        <v>265</v>
      </c>
      <c r="B188" s="21" t="s">
        <v>146</v>
      </c>
      <c r="C188" s="21" t="s">
        <v>36</v>
      </c>
      <c r="D188" s="21" t="s">
        <v>31</v>
      </c>
      <c r="E188" s="21" t="s">
        <v>45</v>
      </c>
      <c r="F188" s="2">
        <v>561600</v>
      </c>
    </row>
    <row r="189" spans="1:6" ht="25.5">
      <c r="A189" s="12" t="s">
        <v>266</v>
      </c>
      <c r="B189" s="21" t="s">
        <v>147</v>
      </c>
      <c r="C189" s="21" t="s">
        <v>36</v>
      </c>
      <c r="D189" s="21" t="s">
        <v>31</v>
      </c>
      <c r="E189" s="21" t="s">
        <v>45</v>
      </c>
      <c r="F189" s="2">
        <v>100</v>
      </c>
    </row>
    <row r="190" spans="1:6" ht="51.75" customHeight="1">
      <c r="A190" s="13" t="s">
        <v>267</v>
      </c>
      <c r="B190" s="21" t="s">
        <v>148</v>
      </c>
      <c r="C190" s="21" t="s">
        <v>36</v>
      </c>
      <c r="D190" s="21" t="s">
        <v>31</v>
      </c>
      <c r="E190" s="21" t="s">
        <v>43</v>
      </c>
      <c r="F190" s="2">
        <v>40000</v>
      </c>
    </row>
    <row r="191" spans="1:6" ht="51">
      <c r="A191" s="25" t="s">
        <v>268</v>
      </c>
      <c r="B191" s="21" t="s">
        <v>148</v>
      </c>
      <c r="C191" s="21" t="s">
        <v>36</v>
      </c>
      <c r="D191" s="21" t="s">
        <v>31</v>
      </c>
      <c r="E191" s="21" t="s">
        <v>45</v>
      </c>
      <c r="F191" s="2">
        <v>2697433.05</v>
      </c>
    </row>
    <row r="192" spans="1:6" ht="39" customHeight="1">
      <c r="A192" s="10" t="s">
        <v>298</v>
      </c>
      <c r="B192" s="21" t="s">
        <v>150</v>
      </c>
      <c r="C192" s="21" t="s">
        <v>36</v>
      </c>
      <c r="D192" s="21" t="s">
        <v>34</v>
      </c>
      <c r="E192" s="21" t="s">
        <v>43</v>
      </c>
      <c r="F192" s="2">
        <v>3900</v>
      </c>
    </row>
    <row r="193" spans="1:6" ht="30" customHeight="1">
      <c r="A193" s="17" t="s">
        <v>251</v>
      </c>
      <c r="B193" s="21" t="s">
        <v>142</v>
      </c>
      <c r="C193" s="21" t="s">
        <v>36</v>
      </c>
      <c r="D193" s="21" t="s">
        <v>32</v>
      </c>
      <c r="E193" s="21" t="s">
        <v>0</v>
      </c>
      <c r="F193" s="2">
        <f>26681614+414800-1044</f>
        <v>27095370</v>
      </c>
    </row>
    <row r="194" spans="1:6" ht="43.5" customHeight="1">
      <c r="A194" s="13" t="s">
        <v>281</v>
      </c>
      <c r="B194" s="21" t="s">
        <v>142</v>
      </c>
      <c r="C194" s="21" t="s">
        <v>36</v>
      </c>
      <c r="D194" s="21" t="s">
        <v>33</v>
      </c>
      <c r="E194" s="21" t="s">
        <v>42</v>
      </c>
      <c r="F194" s="2">
        <v>3372208</v>
      </c>
    </row>
    <row r="195" spans="1:6" ht="25.5">
      <c r="A195" s="10" t="s">
        <v>282</v>
      </c>
      <c r="B195" s="21" t="s">
        <v>142</v>
      </c>
      <c r="C195" s="21" t="s">
        <v>36</v>
      </c>
      <c r="D195" s="21" t="s">
        <v>33</v>
      </c>
      <c r="E195" s="21" t="s">
        <v>43</v>
      </c>
      <c r="F195" s="2">
        <f>335048+1044</f>
        <v>336092</v>
      </c>
    </row>
    <row r="196" spans="1:6" ht="63.75">
      <c r="A196" s="13" t="s">
        <v>292</v>
      </c>
      <c r="B196" s="21" t="s">
        <v>169</v>
      </c>
      <c r="C196" s="21" t="s">
        <v>36</v>
      </c>
      <c r="D196" s="21" t="s">
        <v>34</v>
      </c>
      <c r="E196" s="21" t="s">
        <v>42</v>
      </c>
      <c r="F196" s="2">
        <v>194649</v>
      </c>
    </row>
    <row r="197" spans="1:6" ht="38.25">
      <c r="A197" s="10" t="s">
        <v>293</v>
      </c>
      <c r="B197" s="21" t="s">
        <v>169</v>
      </c>
      <c r="C197" s="21" t="s">
        <v>36</v>
      </c>
      <c r="D197" s="21" t="s">
        <v>34</v>
      </c>
      <c r="E197" s="21" t="s">
        <v>43</v>
      </c>
      <c r="F197" s="2">
        <v>62151</v>
      </c>
    </row>
    <row r="198" spans="1:6" ht="25.5">
      <c r="A198" s="12" t="s">
        <v>269</v>
      </c>
      <c r="B198" s="21" t="s">
        <v>78</v>
      </c>
      <c r="C198" s="21" t="s">
        <v>36</v>
      </c>
      <c r="D198" s="21" t="s">
        <v>31</v>
      </c>
      <c r="E198" s="21" t="s">
        <v>45</v>
      </c>
      <c r="F198" s="2">
        <v>10019462</v>
      </c>
    </row>
    <row r="199" spans="1:6" ht="38.25">
      <c r="A199" s="12" t="s">
        <v>422</v>
      </c>
      <c r="B199" s="21" t="s">
        <v>421</v>
      </c>
      <c r="C199" s="21" t="s">
        <v>36</v>
      </c>
      <c r="D199" s="21" t="s">
        <v>31</v>
      </c>
      <c r="E199" s="21" t="s">
        <v>43</v>
      </c>
      <c r="F199" s="43">
        <v>83500</v>
      </c>
    </row>
    <row r="200" spans="1:6" ht="38.25">
      <c r="A200" s="12" t="s">
        <v>423</v>
      </c>
      <c r="B200" s="21" t="s">
        <v>421</v>
      </c>
      <c r="C200" s="21" t="s">
        <v>36</v>
      </c>
      <c r="D200" s="21" t="s">
        <v>31</v>
      </c>
      <c r="E200" s="21" t="s">
        <v>45</v>
      </c>
      <c r="F200" s="43">
        <v>5497687.8799999999</v>
      </c>
    </row>
    <row r="201" spans="1:6" ht="25.5">
      <c r="A201" s="10" t="s">
        <v>270</v>
      </c>
      <c r="B201" s="21" t="s">
        <v>77</v>
      </c>
      <c r="C201" s="21" t="s">
        <v>36</v>
      </c>
      <c r="D201" s="21" t="s">
        <v>31</v>
      </c>
      <c r="E201" s="21" t="s">
        <v>43</v>
      </c>
      <c r="F201" s="2">
        <v>50000</v>
      </c>
    </row>
    <row r="202" spans="1:6" ht="25.5">
      <c r="A202" s="12" t="s">
        <v>271</v>
      </c>
      <c r="B202" s="21" t="s">
        <v>77</v>
      </c>
      <c r="C202" s="21" t="s">
        <v>36</v>
      </c>
      <c r="D202" s="21" t="s">
        <v>31</v>
      </c>
      <c r="E202" s="21" t="s">
        <v>45</v>
      </c>
      <c r="F202" s="2">
        <v>22629662.789999999</v>
      </c>
    </row>
    <row r="203" spans="1:6" ht="90" customHeight="1">
      <c r="A203" s="13" t="s">
        <v>299</v>
      </c>
      <c r="B203" s="21" t="s">
        <v>87</v>
      </c>
      <c r="C203" s="21" t="s">
        <v>36</v>
      </c>
      <c r="D203" s="21" t="s">
        <v>34</v>
      </c>
      <c r="E203" s="21" t="s">
        <v>42</v>
      </c>
      <c r="F203" s="2">
        <v>134757</v>
      </c>
    </row>
    <row r="204" spans="1:6" ht="63" customHeight="1">
      <c r="A204" s="13" t="s">
        <v>300</v>
      </c>
      <c r="B204" s="21" t="s">
        <v>87</v>
      </c>
      <c r="C204" s="21" t="s">
        <v>36</v>
      </c>
      <c r="D204" s="21" t="s">
        <v>34</v>
      </c>
      <c r="E204" s="21" t="s">
        <v>43</v>
      </c>
      <c r="F204" s="2">
        <v>84243</v>
      </c>
    </row>
    <row r="205" spans="1:6" ht="91.5" customHeight="1">
      <c r="A205" s="13" t="s">
        <v>301</v>
      </c>
      <c r="B205" s="21" t="s">
        <v>149</v>
      </c>
      <c r="C205" s="21" t="s">
        <v>36</v>
      </c>
      <c r="D205" s="21" t="s">
        <v>34</v>
      </c>
      <c r="E205" s="21" t="s">
        <v>42</v>
      </c>
      <c r="F205" s="2">
        <v>1946490</v>
      </c>
    </row>
    <row r="206" spans="1:6" ht="80.25" customHeight="1">
      <c r="A206" s="13" t="s">
        <v>302</v>
      </c>
      <c r="B206" s="21" t="s">
        <v>149</v>
      </c>
      <c r="C206" s="21" t="s">
        <v>36</v>
      </c>
      <c r="D206" s="21" t="s">
        <v>34</v>
      </c>
      <c r="E206" s="21" t="s">
        <v>43</v>
      </c>
      <c r="F206" s="2">
        <v>3453510</v>
      </c>
    </row>
    <row r="207" spans="1:6" ht="38.25">
      <c r="A207" s="12" t="s">
        <v>286</v>
      </c>
      <c r="B207" s="21" t="s">
        <v>166</v>
      </c>
      <c r="C207" s="21" t="s">
        <v>36</v>
      </c>
      <c r="D207" s="21" t="s">
        <v>33</v>
      </c>
      <c r="E207" s="21" t="s">
        <v>43</v>
      </c>
      <c r="F207" s="2">
        <v>100000</v>
      </c>
    </row>
    <row r="208" spans="1:6" s="27" customFormat="1" ht="41.25" customHeight="1">
      <c r="A208" s="17" t="s">
        <v>237</v>
      </c>
      <c r="B208" s="21" t="s">
        <v>166</v>
      </c>
      <c r="C208" s="21" t="s">
        <v>40</v>
      </c>
      <c r="D208" s="21" t="s">
        <v>32</v>
      </c>
      <c r="E208" s="21" t="s">
        <v>0</v>
      </c>
      <c r="F208" s="26">
        <v>15780</v>
      </c>
    </row>
    <row r="209" spans="1:6" ht="25.5">
      <c r="A209" s="10" t="s">
        <v>303</v>
      </c>
      <c r="B209" s="21" t="s">
        <v>81</v>
      </c>
      <c r="C209" s="21" t="s">
        <v>36</v>
      </c>
      <c r="D209" s="21" t="s">
        <v>34</v>
      </c>
      <c r="E209" s="21" t="s">
        <v>43</v>
      </c>
      <c r="F209" s="2">
        <v>1000</v>
      </c>
    </row>
    <row r="210" spans="1:6" ht="25.5">
      <c r="A210" s="12" t="s">
        <v>304</v>
      </c>
      <c r="B210" s="21" t="s">
        <v>81</v>
      </c>
      <c r="C210" s="21" t="s">
        <v>36</v>
      </c>
      <c r="D210" s="21" t="s">
        <v>34</v>
      </c>
      <c r="E210" s="21" t="s">
        <v>45</v>
      </c>
      <c r="F210" s="2">
        <v>1207000</v>
      </c>
    </row>
    <row r="211" spans="1:6" ht="13.5">
      <c r="A211" s="12" t="s">
        <v>305</v>
      </c>
      <c r="B211" s="21" t="s">
        <v>82</v>
      </c>
      <c r="C211" s="21" t="s">
        <v>36</v>
      </c>
      <c r="D211" s="21" t="s">
        <v>34</v>
      </c>
      <c r="E211" s="21" t="s">
        <v>45</v>
      </c>
      <c r="F211" s="2">
        <f>500000+1000000</f>
        <v>1500000</v>
      </c>
    </row>
    <row r="212" spans="1:6" ht="18" customHeight="1">
      <c r="A212" s="12" t="s">
        <v>306</v>
      </c>
      <c r="B212" s="21" t="s">
        <v>83</v>
      </c>
      <c r="C212" s="21" t="s">
        <v>36</v>
      </c>
      <c r="D212" s="21" t="s">
        <v>34</v>
      </c>
      <c r="E212" s="21" t="s">
        <v>45</v>
      </c>
      <c r="F212" s="2">
        <v>100000</v>
      </c>
    </row>
    <row r="213" spans="1:6" ht="25.5">
      <c r="A213" s="12" t="s">
        <v>307</v>
      </c>
      <c r="B213" s="21" t="s">
        <v>84</v>
      </c>
      <c r="C213" s="21" t="s">
        <v>36</v>
      </c>
      <c r="D213" s="21" t="s">
        <v>34</v>
      </c>
      <c r="E213" s="21" t="s">
        <v>45</v>
      </c>
      <c r="F213" s="2">
        <v>120000</v>
      </c>
    </row>
    <row r="214" spans="1:6" ht="25.5">
      <c r="A214" s="10" t="s">
        <v>287</v>
      </c>
      <c r="B214" s="21" t="s">
        <v>80</v>
      </c>
      <c r="C214" s="21" t="s">
        <v>36</v>
      </c>
      <c r="D214" s="21" t="s">
        <v>33</v>
      </c>
      <c r="E214" s="21" t="s">
        <v>43</v>
      </c>
      <c r="F214" s="2">
        <v>120000</v>
      </c>
    </row>
    <row r="215" spans="1:6" ht="25.5">
      <c r="A215" s="10" t="s">
        <v>287</v>
      </c>
      <c r="B215" s="21" t="s">
        <v>80</v>
      </c>
      <c r="C215" s="21" t="s">
        <v>36</v>
      </c>
      <c r="D215" s="21" t="s">
        <v>34</v>
      </c>
      <c r="E215" s="21" t="s">
        <v>43</v>
      </c>
      <c r="F215" s="2">
        <v>175000</v>
      </c>
    </row>
    <row r="216" spans="1:6" ht="25.5">
      <c r="A216" s="12" t="s">
        <v>283</v>
      </c>
      <c r="B216" s="21" t="s">
        <v>165</v>
      </c>
      <c r="C216" s="21" t="s">
        <v>36</v>
      </c>
      <c r="D216" s="21" t="s">
        <v>33</v>
      </c>
      <c r="E216" s="21" t="s">
        <v>45</v>
      </c>
      <c r="F216" s="2">
        <v>50000</v>
      </c>
    </row>
    <row r="217" spans="1:6" ht="25.5">
      <c r="A217" s="10" t="s">
        <v>294</v>
      </c>
      <c r="B217" s="21" t="s">
        <v>165</v>
      </c>
      <c r="C217" s="21" t="s">
        <v>36</v>
      </c>
      <c r="D217" s="21" t="s">
        <v>34</v>
      </c>
      <c r="E217" s="21" t="s">
        <v>43</v>
      </c>
      <c r="F217" s="2">
        <v>450000</v>
      </c>
    </row>
    <row r="218" spans="1:6" ht="25.5">
      <c r="A218" s="12" t="s">
        <v>283</v>
      </c>
      <c r="B218" s="21" t="s">
        <v>165</v>
      </c>
      <c r="C218" s="21" t="s">
        <v>36</v>
      </c>
      <c r="D218" s="21" t="s">
        <v>34</v>
      </c>
      <c r="E218" s="21" t="s">
        <v>45</v>
      </c>
      <c r="F218" s="2">
        <v>250000</v>
      </c>
    </row>
    <row r="219" spans="1:6" s="23" customFormat="1" ht="25.5">
      <c r="A219" s="40" t="s">
        <v>413</v>
      </c>
      <c r="B219" s="33" t="s">
        <v>19</v>
      </c>
      <c r="C219" s="33"/>
      <c r="D219" s="33"/>
      <c r="E219" s="33"/>
      <c r="F219" s="34">
        <f>F220</f>
        <v>2948124</v>
      </c>
    </row>
    <row r="220" spans="1:6" ht="17.25" customHeight="1">
      <c r="A220" s="12" t="s">
        <v>18</v>
      </c>
      <c r="B220" s="21" t="s">
        <v>20</v>
      </c>
      <c r="C220" s="21" t="s">
        <v>36</v>
      </c>
      <c r="D220" s="21" t="s">
        <v>33</v>
      </c>
      <c r="E220" s="21"/>
      <c r="F220" s="2">
        <f>F221</f>
        <v>2948124</v>
      </c>
    </row>
    <row r="221" spans="1:6" ht="51">
      <c r="A221" s="25" t="s">
        <v>246</v>
      </c>
      <c r="B221" s="21" t="s">
        <v>118</v>
      </c>
      <c r="C221" s="21" t="s">
        <v>36</v>
      </c>
      <c r="D221" s="21" t="s">
        <v>33</v>
      </c>
      <c r="E221" s="21" t="s">
        <v>45</v>
      </c>
      <c r="F221" s="2">
        <f>917004+2031120</f>
        <v>2948124</v>
      </c>
    </row>
    <row r="222" spans="1:6" s="23" customFormat="1" ht="25.5">
      <c r="A222" s="36" t="s">
        <v>412</v>
      </c>
      <c r="B222" s="33" t="s">
        <v>16</v>
      </c>
      <c r="C222" s="33"/>
      <c r="D222" s="33"/>
      <c r="E222" s="33"/>
      <c r="F222" s="34">
        <f>F223+F224+F225+F226+F227</f>
        <v>25125524.710000001</v>
      </c>
    </row>
    <row r="223" spans="1:6" ht="53.25" customHeight="1">
      <c r="A223" s="11" t="s">
        <v>234</v>
      </c>
      <c r="B223" s="21" t="s">
        <v>102</v>
      </c>
      <c r="C223" s="21" t="s">
        <v>30</v>
      </c>
      <c r="D223" s="21" t="s">
        <v>41</v>
      </c>
      <c r="E223" s="21" t="s">
        <v>42</v>
      </c>
      <c r="F223" s="2">
        <v>15046278</v>
      </c>
    </row>
    <row r="224" spans="1:6" ht="38.25">
      <c r="A224" s="10" t="s">
        <v>238</v>
      </c>
      <c r="B224" s="21" t="s">
        <v>102</v>
      </c>
      <c r="C224" s="21" t="s">
        <v>30</v>
      </c>
      <c r="D224" s="21" t="s">
        <v>41</v>
      </c>
      <c r="E224" s="21" t="s">
        <v>43</v>
      </c>
      <c r="F224" s="2">
        <f>1095900+4641.47</f>
        <v>1100541.47</v>
      </c>
    </row>
    <row r="225" spans="1:6" ht="25.5">
      <c r="A225" s="10" t="s">
        <v>243</v>
      </c>
      <c r="B225" s="21" t="s">
        <v>101</v>
      </c>
      <c r="C225" s="21" t="s">
        <v>33</v>
      </c>
      <c r="D225" s="21" t="s">
        <v>39</v>
      </c>
      <c r="E225" s="21" t="s">
        <v>43</v>
      </c>
      <c r="F225" s="2">
        <v>102000</v>
      </c>
    </row>
    <row r="226" spans="1:6" ht="25.5">
      <c r="A226" s="10" t="s">
        <v>240</v>
      </c>
      <c r="B226" s="21" t="s">
        <v>103</v>
      </c>
      <c r="C226" s="21" t="s">
        <v>30</v>
      </c>
      <c r="D226" s="21" t="s">
        <v>41</v>
      </c>
      <c r="E226" s="21" t="s">
        <v>43</v>
      </c>
      <c r="F226" s="2">
        <f>6648291+2067414.24</f>
        <v>8715705.2400000002</v>
      </c>
    </row>
    <row r="227" spans="1:6" ht="25.5">
      <c r="A227" s="10" t="s">
        <v>241</v>
      </c>
      <c r="B227" s="21" t="s">
        <v>103</v>
      </c>
      <c r="C227" s="21" t="s">
        <v>30</v>
      </c>
      <c r="D227" s="21" t="s">
        <v>41</v>
      </c>
      <c r="E227" s="21" t="s">
        <v>44</v>
      </c>
      <c r="F227" s="2">
        <v>161000</v>
      </c>
    </row>
    <row r="228" spans="1:6" s="23" customFormat="1" ht="27" customHeight="1">
      <c r="A228" s="40" t="s">
        <v>50</v>
      </c>
      <c r="B228" s="38" t="s">
        <v>12</v>
      </c>
      <c r="C228" s="38"/>
      <c r="D228" s="38"/>
      <c r="E228" s="38"/>
      <c r="F228" s="39">
        <f>F229+F230+F231+F232+F234+F235+F233</f>
        <v>214479528.47</v>
      </c>
    </row>
    <row r="229" spans="1:6" ht="16.5" customHeight="1">
      <c r="A229" s="10" t="s">
        <v>463</v>
      </c>
      <c r="B229" s="3" t="s">
        <v>88</v>
      </c>
      <c r="C229" s="3" t="s">
        <v>33</v>
      </c>
      <c r="D229" s="3" t="s">
        <v>35</v>
      </c>
      <c r="E229" s="3" t="s">
        <v>43</v>
      </c>
      <c r="F229" s="9">
        <v>11400700</v>
      </c>
    </row>
    <row r="230" spans="1:6" ht="28.5" customHeight="1">
      <c r="A230" s="10" t="s">
        <v>384</v>
      </c>
      <c r="B230" s="3" t="s">
        <v>89</v>
      </c>
      <c r="C230" s="3" t="s">
        <v>33</v>
      </c>
      <c r="D230" s="3" t="s">
        <v>35</v>
      </c>
      <c r="E230" s="3" t="s">
        <v>43</v>
      </c>
      <c r="F230" s="9">
        <f>320000+12555.12</f>
        <v>332555.12</v>
      </c>
    </row>
    <row r="231" spans="1:6" ht="29.25" customHeight="1">
      <c r="A231" s="10" t="s">
        <v>385</v>
      </c>
      <c r="B231" s="3" t="s">
        <v>90</v>
      </c>
      <c r="C231" s="3" t="s">
        <v>33</v>
      </c>
      <c r="D231" s="3" t="s">
        <v>35</v>
      </c>
      <c r="E231" s="3" t="s">
        <v>43</v>
      </c>
      <c r="F231" s="9">
        <f>950000+59529.19</f>
        <v>1009529.19</v>
      </c>
    </row>
    <row r="232" spans="1:6" ht="29.25" customHeight="1">
      <c r="A232" s="10" t="s">
        <v>386</v>
      </c>
      <c r="B232" s="3" t="s">
        <v>117</v>
      </c>
      <c r="C232" s="3" t="s">
        <v>33</v>
      </c>
      <c r="D232" s="3" t="s">
        <v>35</v>
      </c>
      <c r="E232" s="3" t="s">
        <v>43</v>
      </c>
      <c r="F232" s="9">
        <f>3000000-422000-1356807.44</f>
        <v>1221192.56</v>
      </c>
    </row>
    <row r="233" spans="1:6" ht="16.5" customHeight="1">
      <c r="A233" s="10" t="s">
        <v>467</v>
      </c>
      <c r="B233" s="3" t="s">
        <v>466</v>
      </c>
      <c r="C233" s="3" t="s">
        <v>33</v>
      </c>
      <c r="D233" s="3" t="s">
        <v>35</v>
      </c>
      <c r="E233" s="3" t="s">
        <v>43</v>
      </c>
      <c r="F233" s="9">
        <v>422000</v>
      </c>
    </row>
    <row r="234" spans="1:6" ht="27" customHeight="1">
      <c r="A234" s="12" t="s">
        <v>387</v>
      </c>
      <c r="B234" s="3" t="s">
        <v>156</v>
      </c>
      <c r="C234" s="3" t="s">
        <v>33</v>
      </c>
      <c r="D234" s="3" t="s">
        <v>35</v>
      </c>
      <c r="E234" s="3" t="s">
        <v>44</v>
      </c>
      <c r="F234" s="9">
        <f>450700+2711261.16+1356807.44</f>
        <v>4518768.5999999996</v>
      </c>
    </row>
    <row r="235" spans="1:6" ht="27.75" customHeight="1">
      <c r="A235" s="10" t="s">
        <v>388</v>
      </c>
      <c r="B235" s="3" t="s">
        <v>464</v>
      </c>
      <c r="C235" s="3" t="s">
        <v>33</v>
      </c>
      <c r="D235" s="3" t="s">
        <v>35</v>
      </c>
      <c r="E235" s="3" t="s">
        <v>43</v>
      </c>
      <c r="F235" s="9">
        <f>9300000+186274783</f>
        <v>195574783</v>
      </c>
    </row>
    <row r="236" spans="1:6" s="23" customFormat="1" ht="24" customHeight="1">
      <c r="A236" s="40" t="s">
        <v>414</v>
      </c>
      <c r="B236" s="33" t="s">
        <v>14</v>
      </c>
      <c r="C236" s="33"/>
      <c r="D236" s="33"/>
      <c r="E236" s="33"/>
      <c r="F236" s="34">
        <f>F237</f>
        <v>850000</v>
      </c>
    </row>
    <row r="237" spans="1:6" ht="25.5">
      <c r="A237" s="10" t="s">
        <v>344</v>
      </c>
      <c r="B237" s="21" t="s">
        <v>70</v>
      </c>
      <c r="C237" s="21" t="s">
        <v>34</v>
      </c>
      <c r="D237" s="21" t="s">
        <v>37</v>
      </c>
      <c r="E237" s="21" t="s">
        <v>43</v>
      </c>
      <c r="F237" s="2">
        <v>850000</v>
      </c>
    </row>
    <row r="238" spans="1:6" s="23" customFormat="1" ht="15" customHeight="1">
      <c r="A238" s="40" t="s">
        <v>415</v>
      </c>
      <c r="B238" s="38" t="s">
        <v>13</v>
      </c>
      <c r="C238" s="38"/>
      <c r="D238" s="38"/>
      <c r="E238" s="38"/>
      <c r="F238" s="39">
        <f>F239+F240+F241+F242+F243+F244+F245+F246+F247+F248+F249+F250+F251+F252</f>
        <v>50050984.479999997</v>
      </c>
    </row>
    <row r="239" spans="1:6" ht="53.25" customHeight="1">
      <c r="A239" s="13" t="s">
        <v>234</v>
      </c>
      <c r="B239" s="3" t="s">
        <v>92</v>
      </c>
      <c r="C239" s="3" t="s">
        <v>37</v>
      </c>
      <c r="D239" s="3" t="s">
        <v>37</v>
      </c>
      <c r="E239" s="3" t="s">
        <v>42</v>
      </c>
      <c r="F239" s="9">
        <v>13626901</v>
      </c>
    </row>
    <row r="240" spans="1:6" ht="40.5" customHeight="1">
      <c r="A240" s="10" t="s">
        <v>238</v>
      </c>
      <c r="B240" s="3" t="s">
        <v>92</v>
      </c>
      <c r="C240" s="3" t="s">
        <v>37</v>
      </c>
      <c r="D240" s="3" t="s">
        <v>37</v>
      </c>
      <c r="E240" s="3" t="s">
        <v>43</v>
      </c>
      <c r="F240" s="9">
        <f>1362036+59307.44</f>
        <v>1421343.44</v>
      </c>
    </row>
    <row r="241" spans="1:6" ht="27" customHeight="1">
      <c r="A241" s="10" t="s">
        <v>247</v>
      </c>
      <c r="B241" s="3" t="s">
        <v>92</v>
      </c>
      <c r="C241" s="3" t="s">
        <v>37</v>
      </c>
      <c r="D241" s="3" t="s">
        <v>37</v>
      </c>
      <c r="E241" s="3" t="s">
        <v>44</v>
      </c>
      <c r="F241" s="9">
        <v>1480000</v>
      </c>
    </row>
    <row r="242" spans="1:6" ht="64.5" customHeight="1">
      <c r="A242" s="13" t="s">
        <v>235</v>
      </c>
      <c r="B242" s="3" t="s">
        <v>93</v>
      </c>
      <c r="C242" s="3" t="s">
        <v>37</v>
      </c>
      <c r="D242" s="3" t="s">
        <v>37</v>
      </c>
      <c r="E242" s="3" t="s">
        <v>42</v>
      </c>
      <c r="F242" s="9">
        <v>2698963</v>
      </c>
    </row>
    <row r="243" spans="1:6" ht="43.5" customHeight="1">
      <c r="A243" s="13" t="s">
        <v>383</v>
      </c>
      <c r="B243" s="3" t="s">
        <v>155</v>
      </c>
      <c r="C243" s="3" t="s">
        <v>33</v>
      </c>
      <c r="D243" s="3" t="s">
        <v>37</v>
      </c>
      <c r="E243" s="3" t="s">
        <v>43</v>
      </c>
      <c r="F243" s="9">
        <v>2149200</v>
      </c>
    </row>
    <row r="244" spans="1:6" ht="33" customHeight="1">
      <c r="A244" s="10" t="s">
        <v>391</v>
      </c>
      <c r="B244" s="3" t="s">
        <v>94</v>
      </c>
      <c r="C244" s="3" t="s">
        <v>37</v>
      </c>
      <c r="D244" s="3" t="s">
        <v>31</v>
      </c>
      <c r="E244" s="3" t="s">
        <v>43</v>
      </c>
      <c r="F244" s="9">
        <f>1500000+348000+285000+575520.35</f>
        <v>2708520.35</v>
      </c>
    </row>
    <row r="245" spans="1:6" ht="26.25" customHeight="1">
      <c r="A245" s="10" t="s">
        <v>392</v>
      </c>
      <c r="B245" s="3" t="s">
        <v>95</v>
      </c>
      <c r="C245" s="3" t="s">
        <v>37</v>
      </c>
      <c r="D245" s="3" t="s">
        <v>31</v>
      </c>
      <c r="E245" s="3" t="s">
        <v>43</v>
      </c>
      <c r="F245" s="9">
        <f>7500000+101469.11</f>
        <v>7601469.1100000003</v>
      </c>
    </row>
    <row r="246" spans="1:6" ht="27" customHeight="1">
      <c r="A246" s="10" t="s">
        <v>393</v>
      </c>
      <c r="B246" s="3" t="s">
        <v>205</v>
      </c>
      <c r="C246" s="3" t="s">
        <v>37</v>
      </c>
      <c r="D246" s="3" t="s">
        <v>31</v>
      </c>
      <c r="E246" s="3" t="s">
        <v>43</v>
      </c>
      <c r="F246" s="9">
        <f>868000</f>
        <v>868000</v>
      </c>
    </row>
    <row r="247" spans="1:6" ht="24.75" customHeight="1">
      <c r="A247" s="10" t="s">
        <v>394</v>
      </c>
      <c r="B247" s="3" t="s">
        <v>96</v>
      </c>
      <c r="C247" s="3" t="s">
        <v>37</v>
      </c>
      <c r="D247" s="3" t="s">
        <v>31</v>
      </c>
      <c r="E247" s="3" t="s">
        <v>43</v>
      </c>
      <c r="F247" s="9">
        <f>3770000+2000000</f>
        <v>5770000</v>
      </c>
    </row>
    <row r="248" spans="1:6" ht="42" customHeight="1">
      <c r="A248" s="13" t="s">
        <v>395</v>
      </c>
      <c r="B248" s="3" t="s">
        <v>97</v>
      </c>
      <c r="C248" s="3" t="s">
        <v>37</v>
      </c>
      <c r="D248" s="3" t="s">
        <v>31</v>
      </c>
      <c r="E248" s="3" t="s">
        <v>42</v>
      </c>
      <c r="F248" s="9">
        <v>7975380</v>
      </c>
    </row>
    <row r="249" spans="1:6" ht="29.25" customHeight="1">
      <c r="A249" s="10" t="s">
        <v>396</v>
      </c>
      <c r="B249" s="3" t="s">
        <v>97</v>
      </c>
      <c r="C249" s="3" t="s">
        <v>37</v>
      </c>
      <c r="D249" s="3" t="s">
        <v>31</v>
      </c>
      <c r="E249" s="3" t="s">
        <v>43</v>
      </c>
      <c r="F249" s="9">
        <f>1774620+104055.68</f>
        <v>1878675.68</v>
      </c>
    </row>
    <row r="250" spans="1:6" ht="52.5" customHeight="1">
      <c r="A250" s="13" t="s">
        <v>400</v>
      </c>
      <c r="B250" s="3" t="s">
        <v>157</v>
      </c>
      <c r="C250" s="3" t="s">
        <v>37</v>
      </c>
      <c r="D250" s="3" t="s">
        <v>37</v>
      </c>
      <c r="E250" s="3" t="s">
        <v>42</v>
      </c>
      <c r="F250" s="9">
        <v>44660</v>
      </c>
    </row>
    <row r="251" spans="1:6" ht="40.5" customHeight="1">
      <c r="A251" s="10" t="s">
        <v>401</v>
      </c>
      <c r="B251" s="3" t="s">
        <v>157</v>
      </c>
      <c r="C251" s="3" t="s">
        <v>37</v>
      </c>
      <c r="D251" s="3" t="s">
        <v>37</v>
      </c>
      <c r="E251" s="3" t="s">
        <v>43</v>
      </c>
      <c r="F251" s="9">
        <v>65136</v>
      </c>
    </row>
    <row r="252" spans="1:6" ht="15.75" customHeight="1">
      <c r="A252" s="11" t="s">
        <v>450</v>
      </c>
      <c r="B252" s="3" t="s">
        <v>452</v>
      </c>
      <c r="C252" s="3" t="s">
        <v>37</v>
      </c>
      <c r="D252" s="3" t="s">
        <v>31</v>
      </c>
      <c r="E252" s="3"/>
      <c r="F252" s="9">
        <f t="shared" ref="F252" si="2">F253</f>
        <v>1762735.9</v>
      </c>
    </row>
    <row r="253" spans="1:6" ht="16.5" customHeight="1">
      <c r="A253" s="11" t="s">
        <v>451</v>
      </c>
      <c r="B253" s="3" t="s">
        <v>453</v>
      </c>
      <c r="C253" s="3" t="s">
        <v>37</v>
      </c>
      <c r="D253" s="3" t="s">
        <v>31</v>
      </c>
      <c r="E253" s="3"/>
      <c r="F253" s="9">
        <f>F254</f>
        <v>1762735.9</v>
      </c>
    </row>
    <row r="254" spans="1:6" ht="27" customHeight="1">
      <c r="A254" s="10" t="s">
        <v>397</v>
      </c>
      <c r="B254" s="3" t="s">
        <v>454</v>
      </c>
      <c r="C254" s="3" t="s">
        <v>37</v>
      </c>
      <c r="D254" s="3" t="s">
        <v>31</v>
      </c>
      <c r="E254" s="3" t="s">
        <v>43</v>
      </c>
      <c r="F254" s="9">
        <f>1649391.9+113344</f>
        <v>1762735.9</v>
      </c>
    </row>
    <row r="255" spans="1:6" s="23" customFormat="1" ht="26.25" customHeight="1">
      <c r="A255" s="40" t="s">
        <v>416</v>
      </c>
      <c r="B255" s="33" t="s">
        <v>170</v>
      </c>
      <c r="C255" s="33"/>
      <c r="D255" s="33"/>
      <c r="E255" s="33"/>
      <c r="F255" s="34">
        <f>F256+F257+F258+F259+F260+F261+F262+F263+F264+F265+F266+F267+F268+F269+F270+F271+F272</f>
        <v>116819379.67</v>
      </c>
    </row>
    <row r="256" spans="1:6" ht="53.25" customHeight="1">
      <c r="A256" s="13" t="s">
        <v>234</v>
      </c>
      <c r="B256" s="21" t="s">
        <v>182</v>
      </c>
      <c r="C256" s="21" t="s">
        <v>172</v>
      </c>
      <c r="D256" s="21" t="s">
        <v>33</v>
      </c>
      <c r="E256" s="21" t="s">
        <v>42</v>
      </c>
      <c r="F256" s="2">
        <v>2404083</v>
      </c>
    </row>
    <row r="257" spans="1:7" ht="38.25">
      <c r="A257" s="10" t="s">
        <v>238</v>
      </c>
      <c r="B257" s="21" t="s">
        <v>182</v>
      </c>
      <c r="C257" s="21" t="s">
        <v>172</v>
      </c>
      <c r="D257" s="21" t="s">
        <v>33</v>
      </c>
      <c r="E257" s="21" t="s">
        <v>43</v>
      </c>
      <c r="F257" s="2">
        <v>228838</v>
      </c>
      <c r="G257" s="28" t="e">
        <f>#REF!+#REF!+#REF!+#REF!+#REF!</f>
        <v>#REF!</v>
      </c>
    </row>
    <row r="258" spans="1:7" ht="25.5">
      <c r="A258" s="10" t="s">
        <v>312</v>
      </c>
      <c r="B258" s="21" t="s">
        <v>177</v>
      </c>
      <c r="C258" s="21" t="s">
        <v>172</v>
      </c>
      <c r="D258" s="21" t="s">
        <v>30</v>
      </c>
      <c r="E258" s="21" t="s">
        <v>43</v>
      </c>
      <c r="F258" s="2">
        <v>298303</v>
      </c>
      <c r="G258" s="28" t="e">
        <f>#REF!+#REF!+#REF!+#REF!+#REF!+#REF!+#REF!+#REF!+#REF!+#REF!+#REF!</f>
        <v>#REF!</v>
      </c>
    </row>
    <row r="259" spans="1:7" ht="25.5">
      <c r="A259" s="10" t="s">
        <v>313</v>
      </c>
      <c r="B259" s="21" t="s">
        <v>177</v>
      </c>
      <c r="C259" s="21" t="s">
        <v>172</v>
      </c>
      <c r="D259" s="21" t="s">
        <v>30</v>
      </c>
      <c r="E259" s="21" t="s">
        <v>45</v>
      </c>
      <c r="F259" s="2">
        <v>101697</v>
      </c>
    </row>
    <row r="260" spans="1:7" ht="27.75" customHeight="1">
      <c r="A260" s="13" t="s">
        <v>235</v>
      </c>
      <c r="B260" s="21" t="s">
        <v>183</v>
      </c>
      <c r="C260" s="21" t="s">
        <v>172</v>
      </c>
      <c r="D260" s="21" t="s">
        <v>33</v>
      </c>
      <c r="E260" s="21" t="s">
        <v>42</v>
      </c>
      <c r="F260" s="2">
        <f>14274194+80437</f>
        <v>14354631</v>
      </c>
    </row>
    <row r="261" spans="1:7" ht="38.25">
      <c r="A261" s="13" t="s">
        <v>236</v>
      </c>
      <c r="B261" s="21" t="s">
        <v>183</v>
      </c>
      <c r="C261" s="21" t="s">
        <v>172</v>
      </c>
      <c r="D261" s="21" t="s">
        <v>33</v>
      </c>
      <c r="E261" s="21" t="s">
        <v>43</v>
      </c>
      <c r="F261" s="2">
        <v>1052734</v>
      </c>
    </row>
    <row r="262" spans="1:7" ht="38.25">
      <c r="A262" s="13" t="s">
        <v>323</v>
      </c>
      <c r="B262" s="21" t="s">
        <v>183</v>
      </c>
      <c r="C262" s="21" t="s">
        <v>172</v>
      </c>
      <c r="D262" s="21" t="s">
        <v>33</v>
      </c>
      <c r="E262" s="21" t="s">
        <v>44</v>
      </c>
      <c r="F262" s="2">
        <v>18000</v>
      </c>
    </row>
    <row r="263" spans="1:7" ht="43.5" customHeight="1">
      <c r="A263" s="17" t="s">
        <v>311</v>
      </c>
      <c r="B263" s="21" t="s">
        <v>171</v>
      </c>
      <c r="C263" s="21" t="s">
        <v>38</v>
      </c>
      <c r="D263" s="21" t="s">
        <v>31</v>
      </c>
      <c r="E263" s="21" t="s">
        <v>0</v>
      </c>
      <c r="F263" s="2">
        <v>57790405</v>
      </c>
    </row>
    <row r="264" spans="1:7" ht="27.75" customHeight="1">
      <c r="A264" s="17" t="s">
        <v>314</v>
      </c>
      <c r="B264" s="21" t="s">
        <v>178</v>
      </c>
      <c r="C264" s="21" t="s">
        <v>172</v>
      </c>
      <c r="D264" s="21" t="s">
        <v>30</v>
      </c>
      <c r="E264" s="21" t="s">
        <v>0</v>
      </c>
      <c r="F264" s="2">
        <f>20166974+460000</f>
        <v>20626974</v>
      </c>
    </row>
    <row r="265" spans="1:7" ht="38.25" customHeight="1">
      <c r="A265" s="10" t="s">
        <v>315</v>
      </c>
      <c r="B265" s="21" t="s">
        <v>179</v>
      </c>
      <c r="C265" s="21" t="s">
        <v>172</v>
      </c>
      <c r="D265" s="21" t="s">
        <v>30</v>
      </c>
      <c r="E265" s="21" t="s">
        <v>42</v>
      </c>
      <c r="F265" s="2">
        <v>3952190</v>
      </c>
    </row>
    <row r="266" spans="1:7" ht="25.5">
      <c r="A266" s="10" t="s">
        <v>316</v>
      </c>
      <c r="B266" s="21" t="s">
        <v>179</v>
      </c>
      <c r="C266" s="21" t="s">
        <v>172</v>
      </c>
      <c r="D266" s="21" t="s">
        <v>30</v>
      </c>
      <c r="E266" s="21" t="s">
        <v>43</v>
      </c>
      <c r="F266" s="2">
        <f>610821+83394.67</f>
        <v>694215.67</v>
      </c>
    </row>
    <row r="267" spans="1:7" ht="14.25" customHeight="1">
      <c r="A267" s="17" t="s">
        <v>317</v>
      </c>
      <c r="B267" s="21" t="s">
        <v>179</v>
      </c>
      <c r="C267" s="21" t="s">
        <v>172</v>
      </c>
      <c r="D267" s="21" t="s">
        <v>30</v>
      </c>
      <c r="E267" s="21" t="s">
        <v>0</v>
      </c>
      <c r="F267" s="2">
        <v>5642642</v>
      </c>
    </row>
    <row r="268" spans="1:7" ht="13.5">
      <c r="A268" s="10" t="s">
        <v>318</v>
      </c>
      <c r="B268" s="21" t="s">
        <v>179</v>
      </c>
      <c r="C268" s="21" t="s">
        <v>172</v>
      </c>
      <c r="D268" s="21" t="s">
        <v>30</v>
      </c>
      <c r="E268" s="21" t="s">
        <v>44</v>
      </c>
      <c r="F268" s="2">
        <v>7224</v>
      </c>
    </row>
    <row r="269" spans="1:7" ht="26.25" customHeight="1">
      <c r="A269" s="13" t="s">
        <v>319</v>
      </c>
      <c r="B269" s="21" t="s">
        <v>180</v>
      </c>
      <c r="C269" s="21" t="s">
        <v>172</v>
      </c>
      <c r="D269" s="21" t="s">
        <v>30</v>
      </c>
      <c r="E269" s="21" t="s">
        <v>42</v>
      </c>
      <c r="F269" s="2">
        <v>8352237</v>
      </c>
    </row>
    <row r="270" spans="1:7" ht="25.5">
      <c r="A270" s="10" t="s">
        <v>320</v>
      </c>
      <c r="B270" s="21" t="s">
        <v>180</v>
      </c>
      <c r="C270" s="21" t="s">
        <v>172</v>
      </c>
      <c r="D270" s="21" t="s">
        <v>30</v>
      </c>
      <c r="E270" s="21" t="s">
        <v>43</v>
      </c>
      <c r="F270" s="2">
        <v>1208776</v>
      </c>
    </row>
    <row r="271" spans="1:7" ht="25.5">
      <c r="A271" s="10" t="s">
        <v>321</v>
      </c>
      <c r="B271" s="21" t="s">
        <v>180</v>
      </c>
      <c r="C271" s="21" t="s">
        <v>172</v>
      </c>
      <c r="D271" s="21" t="s">
        <v>30</v>
      </c>
      <c r="E271" s="21" t="s">
        <v>44</v>
      </c>
      <c r="F271" s="2">
        <v>8060</v>
      </c>
    </row>
    <row r="272" spans="1:7" ht="38.25">
      <c r="A272" s="10" t="s">
        <v>322</v>
      </c>
      <c r="B272" s="21" t="s">
        <v>181</v>
      </c>
      <c r="C272" s="21" t="s">
        <v>172</v>
      </c>
      <c r="D272" s="21" t="s">
        <v>30</v>
      </c>
      <c r="E272" s="21" t="s">
        <v>43</v>
      </c>
      <c r="F272" s="2">
        <v>78370</v>
      </c>
    </row>
    <row r="273" spans="1:6" s="23" customFormat="1" ht="25.5">
      <c r="A273" s="40" t="s">
        <v>417</v>
      </c>
      <c r="B273" s="33" t="s">
        <v>23</v>
      </c>
      <c r="C273" s="33"/>
      <c r="D273" s="33"/>
      <c r="E273" s="33"/>
      <c r="F273" s="34">
        <f>F274+F275+F276</f>
        <v>1452812</v>
      </c>
    </row>
    <row r="274" spans="1:6" ht="40.5" customHeight="1">
      <c r="A274" s="17" t="s">
        <v>343</v>
      </c>
      <c r="B274" s="21" t="s">
        <v>113</v>
      </c>
      <c r="C274" s="21" t="s">
        <v>33</v>
      </c>
      <c r="D274" s="21" t="s">
        <v>37</v>
      </c>
      <c r="E274" s="21" t="s">
        <v>0</v>
      </c>
      <c r="F274" s="2">
        <v>120000</v>
      </c>
    </row>
    <row r="275" spans="1:6" ht="30" customHeight="1">
      <c r="A275" s="17" t="s">
        <v>346</v>
      </c>
      <c r="B275" s="21" t="s">
        <v>85</v>
      </c>
      <c r="C275" s="21" t="s">
        <v>36</v>
      </c>
      <c r="D275" s="21" t="s">
        <v>34</v>
      </c>
      <c r="E275" s="21" t="s">
        <v>0</v>
      </c>
      <c r="F275" s="2">
        <v>1182812</v>
      </c>
    </row>
    <row r="276" spans="1:6" ht="42" customHeight="1">
      <c r="A276" s="17" t="s">
        <v>347</v>
      </c>
      <c r="B276" s="21" t="s">
        <v>86</v>
      </c>
      <c r="C276" s="21" t="s">
        <v>36</v>
      </c>
      <c r="D276" s="21" t="s">
        <v>34</v>
      </c>
      <c r="E276" s="21" t="s">
        <v>0</v>
      </c>
      <c r="F276" s="2">
        <v>150000</v>
      </c>
    </row>
    <row r="277" spans="1:6" s="23" customFormat="1" ht="27" customHeight="1">
      <c r="A277" s="36" t="s">
        <v>418</v>
      </c>
      <c r="B277" s="38" t="s">
        <v>51</v>
      </c>
      <c r="C277" s="38"/>
      <c r="D277" s="38"/>
      <c r="E277" s="38"/>
      <c r="F277" s="39">
        <f>F278</f>
        <v>13520697.529999999</v>
      </c>
    </row>
    <row r="278" spans="1:6" ht="14.25" customHeight="1">
      <c r="A278" s="10" t="s">
        <v>427</v>
      </c>
      <c r="B278" s="3" t="s">
        <v>455</v>
      </c>
      <c r="C278" s="3" t="s">
        <v>37</v>
      </c>
      <c r="D278" s="3" t="s">
        <v>31</v>
      </c>
      <c r="E278" s="3"/>
      <c r="F278" s="9">
        <f t="shared" ref="F278" si="3">F279</f>
        <v>13520697.529999999</v>
      </c>
    </row>
    <row r="279" spans="1:6" ht="16.5" customHeight="1">
      <c r="A279" s="10" t="s">
        <v>115</v>
      </c>
      <c r="B279" s="3" t="s">
        <v>456</v>
      </c>
      <c r="C279" s="3" t="s">
        <v>37</v>
      </c>
      <c r="D279" s="3" t="s">
        <v>31</v>
      </c>
      <c r="E279" s="3"/>
      <c r="F279" s="9">
        <f>F280</f>
        <v>13520697.529999999</v>
      </c>
    </row>
    <row r="280" spans="1:6" ht="26.25" customHeight="1">
      <c r="A280" s="10" t="s">
        <v>398</v>
      </c>
      <c r="B280" s="3" t="s">
        <v>457</v>
      </c>
      <c r="C280" s="3" t="s">
        <v>37</v>
      </c>
      <c r="D280" s="3" t="s">
        <v>31</v>
      </c>
      <c r="E280" s="3" t="s">
        <v>43</v>
      </c>
      <c r="F280" s="9">
        <f>878000+12642697.53</f>
        <v>13520697.529999999</v>
      </c>
    </row>
    <row r="281" spans="1:6" s="23" customFormat="1" ht="29.25" customHeight="1">
      <c r="A281" s="41" t="s">
        <v>57</v>
      </c>
      <c r="B281" s="33" t="s">
        <v>53</v>
      </c>
      <c r="C281" s="33"/>
      <c r="D281" s="33"/>
      <c r="E281" s="33"/>
      <c r="F281" s="34">
        <f>F282</f>
        <v>569200</v>
      </c>
    </row>
    <row r="282" spans="1:6" ht="29.25" customHeight="1">
      <c r="A282" s="17" t="s">
        <v>502</v>
      </c>
      <c r="B282" s="21" t="s">
        <v>501</v>
      </c>
      <c r="C282" s="21" t="s">
        <v>33</v>
      </c>
      <c r="D282" s="21" t="s">
        <v>37</v>
      </c>
      <c r="E282" s="21" t="s">
        <v>0</v>
      </c>
      <c r="F282" s="2">
        <f>539200+30000</f>
        <v>569200</v>
      </c>
    </row>
    <row r="283" spans="1:6" s="23" customFormat="1" ht="13.5">
      <c r="A283" s="36" t="s">
        <v>3</v>
      </c>
      <c r="B283" s="33" t="s">
        <v>4</v>
      </c>
      <c r="C283" s="33"/>
      <c r="D283" s="33"/>
      <c r="E283" s="33"/>
      <c r="F283" s="34">
        <f>F284+F285+F286+F287+F288+F289+F290+F291+F292+F293+F294+F295+F296+F297+F298+F299+F300+F301+F302+F303+F304+F305+F307+F308+F309+F310+F311+F306</f>
        <v>120434544.58000001</v>
      </c>
    </row>
    <row r="284" spans="1:6" ht="13.5">
      <c r="A284" s="10" t="s">
        <v>242</v>
      </c>
      <c r="B284" s="21" t="s">
        <v>122</v>
      </c>
      <c r="C284" s="21" t="s">
        <v>30</v>
      </c>
      <c r="D284" s="21" t="s">
        <v>41</v>
      </c>
      <c r="E284" s="21" t="s">
        <v>44</v>
      </c>
      <c r="F284" s="2">
        <v>500000</v>
      </c>
    </row>
    <row r="285" spans="1:6" ht="42.75" customHeight="1">
      <c r="A285" s="13" t="s">
        <v>325</v>
      </c>
      <c r="B285" s="21" t="s">
        <v>151</v>
      </c>
      <c r="C285" s="21" t="s">
        <v>30</v>
      </c>
      <c r="D285" s="21" t="s">
        <v>5</v>
      </c>
      <c r="E285" s="21" t="s">
        <v>42</v>
      </c>
      <c r="F285" s="2">
        <v>1402215</v>
      </c>
    </row>
    <row r="286" spans="1:6" ht="25.5">
      <c r="A286" s="10" t="s">
        <v>326</v>
      </c>
      <c r="B286" s="21" t="s">
        <v>151</v>
      </c>
      <c r="C286" s="21" t="s">
        <v>30</v>
      </c>
      <c r="D286" s="21" t="s">
        <v>5</v>
      </c>
      <c r="E286" s="21" t="s">
        <v>43</v>
      </c>
      <c r="F286" s="2">
        <v>88085</v>
      </c>
    </row>
    <row r="287" spans="1:6" ht="13.5">
      <c r="A287" s="10" t="s">
        <v>239</v>
      </c>
      <c r="B287" s="21" t="s">
        <v>120</v>
      </c>
      <c r="C287" s="21" t="s">
        <v>30</v>
      </c>
      <c r="D287" s="21" t="s">
        <v>40</v>
      </c>
      <c r="E287" s="21" t="s">
        <v>44</v>
      </c>
      <c r="F287" s="2">
        <v>2000000</v>
      </c>
    </row>
    <row r="288" spans="1:6" ht="13.5" customHeight="1">
      <c r="A288" s="10" t="s">
        <v>249</v>
      </c>
      <c r="B288" s="3" t="s">
        <v>128</v>
      </c>
      <c r="C288" s="3" t="s">
        <v>30</v>
      </c>
      <c r="D288" s="3" t="s">
        <v>41</v>
      </c>
      <c r="E288" s="3" t="s">
        <v>44</v>
      </c>
      <c r="F288" s="2">
        <v>11500000</v>
      </c>
    </row>
    <row r="289" spans="1:6" ht="38.25">
      <c r="A289" s="10" t="s">
        <v>327</v>
      </c>
      <c r="B289" s="21" t="s">
        <v>63</v>
      </c>
      <c r="C289" s="21" t="s">
        <v>30</v>
      </c>
      <c r="D289" s="21" t="s">
        <v>33</v>
      </c>
      <c r="E289" s="21" t="s">
        <v>43</v>
      </c>
      <c r="F289" s="2">
        <v>81253</v>
      </c>
    </row>
    <row r="290" spans="1:6" ht="40.5" customHeight="1">
      <c r="A290" s="10" t="s">
        <v>324</v>
      </c>
      <c r="B290" s="21" t="s">
        <v>62</v>
      </c>
      <c r="C290" s="21" t="s">
        <v>30</v>
      </c>
      <c r="D290" s="21" t="s">
        <v>32</v>
      </c>
      <c r="E290" s="21" t="s">
        <v>42</v>
      </c>
      <c r="F290" s="2">
        <v>2385693.0099999998</v>
      </c>
    </row>
    <row r="291" spans="1:6" ht="40.5" customHeight="1">
      <c r="A291" s="13" t="s">
        <v>234</v>
      </c>
      <c r="B291" s="21" t="s">
        <v>60</v>
      </c>
      <c r="C291" s="21" t="s">
        <v>30</v>
      </c>
      <c r="D291" s="21" t="s">
        <v>31</v>
      </c>
      <c r="E291" s="21" t="s">
        <v>42</v>
      </c>
      <c r="F291" s="2">
        <f>973172+678432+1178463+280581+293899+204887+355896+84735+25000+800000</f>
        <v>4875065</v>
      </c>
    </row>
    <row r="292" spans="1:6" ht="38.25">
      <c r="A292" s="13" t="s">
        <v>238</v>
      </c>
      <c r="B292" s="21" t="s">
        <v>60</v>
      </c>
      <c r="C292" s="21" t="s">
        <v>30</v>
      </c>
      <c r="D292" s="21" t="s">
        <v>31</v>
      </c>
      <c r="E292" s="21" t="s">
        <v>43</v>
      </c>
      <c r="F292" s="2">
        <f>462490+1813741+8937.2</f>
        <v>2285168.2000000002</v>
      </c>
    </row>
    <row r="293" spans="1:6" ht="25.5">
      <c r="A293" s="13" t="s">
        <v>247</v>
      </c>
      <c r="B293" s="21" t="s">
        <v>60</v>
      </c>
      <c r="C293" s="21" t="s">
        <v>30</v>
      </c>
      <c r="D293" s="21" t="s">
        <v>31</v>
      </c>
      <c r="E293" s="21" t="s">
        <v>44</v>
      </c>
      <c r="F293" s="2">
        <f>15000+490</f>
        <v>15490</v>
      </c>
    </row>
    <row r="294" spans="1:6" ht="51" customHeight="1">
      <c r="A294" s="13" t="s">
        <v>234</v>
      </c>
      <c r="B294" s="21" t="s">
        <v>60</v>
      </c>
      <c r="C294" s="21" t="s">
        <v>30</v>
      </c>
      <c r="D294" s="21" t="s">
        <v>33</v>
      </c>
      <c r="E294" s="21" t="s">
        <v>42</v>
      </c>
      <c r="F294" s="2">
        <v>38672990.210000001</v>
      </c>
    </row>
    <row r="295" spans="1:6" ht="38.25">
      <c r="A295" s="13" t="s">
        <v>238</v>
      </c>
      <c r="B295" s="21" t="s">
        <v>60</v>
      </c>
      <c r="C295" s="21" t="s">
        <v>30</v>
      </c>
      <c r="D295" s="21" t="s">
        <v>33</v>
      </c>
      <c r="E295" s="21" t="s">
        <v>43</v>
      </c>
      <c r="F295" s="2">
        <f>13199651.71-550000-38250.61-30000+31045.25</f>
        <v>12612446.350000001</v>
      </c>
    </row>
    <row r="296" spans="1:6" ht="39" customHeight="1">
      <c r="A296" s="13" t="s">
        <v>234</v>
      </c>
      <c r="B296" s="21" t="s">
        <v>60</v>
      </c>
      <c r="C296" s="21" t="s">
        <v>30</v>
      </c>
      <c r="D296" s="21" t="s">
        <v>34</v>
      </c>
      <c r="E296" s="21" t="s">
        <v>42</v>
      </c>
      <c r="F296" s="2">
        <v>15359637</v>
      </c>
    </row>
    <row r="297" spans="1:6" ht="38.25">
      <c r="A297" s="10" t="s">
        <v>238</v>
      </c>
      <c r="B297" s="21" t="s">
        <v>60</v>
      </c>
      <c r="C297" s="21" t="s">
        <v>30</v>
      </c>
      <c r="D297" s="21" t="s">
        <v>34</v>
      </c>
      <c r="E297" s="21" t="s">
        <v>43</v>
      </c>
      <c r="F297" s="2">
        <f>4486112+754.9</f>
        <v>4486866.9000000004</v>
      </c>
    </row>
    <row r="298" spans="1:6" ht="25.5">
      <c r="A298" s="10" t="s">
        <v>247</v>
      </c>
      <c r="B298" s="21" t="s">
        <v>60</v>
      </c>
      <c r="C298" s="21" t="s">
        <v>30</v>
      </c>
      <c r="D298" s="21" t="s">
        <v>34</v>
      </c>
      <c r="E298" s="21" t="s">
        <v>44</v>
      </c>
      <c r="F298" s="2">
        <v>10000</v>
      </c>
    </row>
    <row r="299" spans="1:6" ht="41.25" customHeight="1">
      <c r="A299" s="13" t="s">
        <v>248</v>
      </c>
      <c r="B299" s="21" t="s">
        <v>61</v>
      </c>
      <c r="C299" s="21" t="s">
        <v>30</v>
      </c>
      <c r="D299" s="21" t="s">
        <v>31</v>
      </c>
      <c r="E299" s="21" t="s">
        <v>42</v>
      </c>
      <c r="F299" s="2">
        <f>1386493+418721</f>
        <v>1805214</v>
      </c>
    </row>
    <row r="300" spans="1:6" ht="46.5" customHeight="1">
      <c r="A300" s="13" t="s">
        <v>250</v>
      </c>
      <c r="B300" s="21" t="s">
        <v>211</v>
      </c>
      <c r="C300" s="21" t="s">
        <v>30</v>
      </c>
      <c r="D300" s="21" t="s">
        <v>34</v>
      </c>
      <c r="E300" s="21" t="s">
        <v>42</v>
      </c>
      <c r="F300" s="2">
        <f>1008435+304548</f>
        <v>1312983</v>
      </c>
    </row>
    <row r="301" spans="1:6" ht="63.75" customHeight="1">
      <c r="A301" s="13" t="s">
        <v>235</v>
      </c>
      <c r="B301" s="21" t="s">
        <v>114</v>
      </c>
      <c r="C301" s="21" t="s">
        <v>30</v>
      </c>
      <c r="D301" s="21" t="s">
        <v>41</v>
      </c>
      <c r="E301" s="21" t="s">
        <v>42</v>
      </c>
      <c r="F301" s="2">
        <f>14321205.4+6525.02</f>
        <v>14327730.42</v>
      </c>
    </row>
    <row r="302" spans="1:6" ht="38.25">
      <c r="A302" s="13" t="s">
        <v>236</v>
      </c>
      <c r="B302" s="21" t="s">
        <v>114</v>
      </c>
      <c r="C302" s="21" t="s">
        <v>30</v>
      </c>
      <c r="D302" s="21" t="s">
        <v>41</v>
      </c>
      <c r="E302" s="21" t="s">
        <v>43</v>
      </c>
      <c r="F302" s="2">
        <f>2560355.64+60371.85</f>
        <v>2620727.4900000002</v>
      </c>
    </row>
    <row r="303" spans="1:6" ht="38.25">
      <c r="A303" s="13" t="s">
        <v>323</v>
      </c>
      <c r="B303" s="21" t="s">
        <v>114</v>
      </c>
      <c r="C303" s="21" t="s">
        <v>30</v>
      </c>
      <c r="D303" s="21" t="s">
        <v>41</v>
      </c>
      <c r="E303" s="21" t="s">
        <v>44</v>
      </c>
      <c r="F303" s="2">
        <v>9830</v>
      </c>
    </row>
    <row r="304" spans="1:6" ht="38.25">
      <c r="A304" s="10" t="s">
        <v>332</v>
      </c>
      <c r="B304" s="21" t="s">
        <v>64</v>
      </c>
      <c r="C304" s="21" t="s">
        <v>30</v>
      </c>
      <c r="D304" s="21" t="s">
        <v>37</v>
      </c>
      <c r="E304" s="21" t="s">
        <v>43</v>
      </c>
      <c r="F304" s="2">
        <v>2400</v>
      </c>
    </row>
    <row r="305" spans="1:6" ht="79.5" customHeight="1">
      <c r="A305" s="13" t="s">
        <v>334</v>
      </c>
      <c r="B305" s="21" t="s">
        <v>65</v>
      </c>
      <c r="C305" s="21" t="s">
        <v>31</v>
      </c>
      <c r="D305" s="21" t="s">
        <v>33</v>
      </c>
      <c r="E305" s="21" t="s">
        <v>42</v>
      </c>
      <c r="F305" s="2">
        <v>2489000</v>
      </c>
    </row>
    <row r="306" spans="1:6" ht="56.25" customHeight="1">
      <c r="A306" s="13" t="s">
        <v>430</v>
      </c>
      <c r="B306" s="21" t="s">
        <v>65</v>
      </c>
      <c r="C306" s="21" t="s">
        <v>31</v>
      </c>
      <c r="D306" s="21" t="s">
        <v>33</v>
      </c>
      <c r="E306" s="21" t="s">
        <v>43</v>
      </c>
      <c r="F306" s="2">
        <v>508700</v>
      </c>
    </row>
    <row r="307" spans="1:6" ht="37.5" customHeight="1">
      <c r="A307" s="13" t="s">
        <v>328</v>
      </c>
      <c r="B307" s="21" t="s">
        <v>152</v>
      </c>
      <c r="C307" s="21" t="s">
        <v>30</v>
      </c>
      <c r="D307" s="21" t="s">
        <v>33</v>
      </c>
      <c r="E307" s="21" t="s">
        <v>42</v>
      </c>
      <c r="F307" s="2">
        <v>709721</v>
      </c>
    </row>
    <row r="308" spans="1:6" ht="25.5">
      <c r="A308" s="10" t="s">
        <v>329</v>
      </c>
      <c r="B308" s="21" t="s">
        <v>152</v>
      </c>
      <c r="C308" s="21" t="s">
        <v>30</v>
      </c>
      <c r="D308" s="21" t="s">
        <v>33</v>
      </c>
      <c r="E308" s="21" t="s">
        <v>43</v>
      </c>
      <c r="F308" s="2">
        <v>35579</v>
      </c>
    </row>
    <row r="309" spans="1:6" ht="43.5" customHeight="1">
      <c r="A309" s="17" t="s">
        <v>348</v>
      </c>
      <c r="B309" s="21" t="s">
        <v>124</v>
      </c>
      <c r="C309" s="21" t="s">
        <v>39</v>
      </c>
      <c r="D309" s="21" t="s">
        <v>32</v>
      </c>
      <c r="E309" s="21" t="s">
        <v>0</v>
      </c>
      <c r="F309" s="2">
        <v>200000</v>
      </c>
    </row>
    <row r="310" spans="1:6" ht="51">
      <c r="A310" s="13" t="s">
        <v>331</v>
      </c>
      <c r="B310" s="21" t="s">
        <v>153</v>
      </c>
      <c r="C310" s="21" t="s">
        <v>30</v>
      </c>
      <c r="D310" s="21" t="s">
        <v>33</v>
      </c>
      <c r="E310" s="21" t="s">
        <v>42</v>
      </c>
      <c r="F310" s="2">
        <v>121650</v>
      </c>
    </row>
    <row r="311" spans="1:6" ht="38.25">
      <c r="A311" s="10" t="s">
        <v>330</v>
      </c>
      <c r="B311" s="21" t="s">
        <v>153</v>
      </c>
      <c r="C311" s="21" t="s">
        <v>30</v>
      </c>
      <c r="D311" s="21" t="s">
        <v>33</v>
      </c>
      <c r="E311" s="21" t="s">
        <v>43</v>
      </c>
      <c r="F311" s="2">
        <v>16100</v>
      </c>
    </row>
  </sheetData>
  <mergeCells count="3">
    <mergeCell ref="A3:E3"/>
    <mergeCell ref="A2:F2"/>
    <mergeCell ref="C1:F1"/>
  </mergeCells>
  <phoneticPr fontId="4" type="noConversion"/>
  <pageMargins left="0.78740157480314965" right="0.11811023622047245" top="0.19685039370078741" bottom="0.19685039370078741" header="0.11811023622047245" footer="0.11811023622047245"/>
  <pageSetup paperSize="9" scale="85" fitToHeight="14" orientation="portrait" r:id="rId1"/>
  <headerFooter alignWithMargins="0">
    <oddHeader>&amp;C&amp;P</oddHead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Company>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feu-bud</dc:creator>
  <cp:lastModifiedBy>62</cp:lastModifiedBy>
  <cp:lastPrinted>2025-01-17T09:51:48Z</cp:lastPrinted>
  <dcterms:created xsi:type="dcterms:W3CDTF">2008-10-16T09:22:50Z</dcterms:created>
  <dcterms:modified xsi:type="dcterms:W3CDTF">2025-02-05T04:27:19Z</dcterms:modified>
</cp:coreProperties>
</file>